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no\Dropbox\Businesses\מפצחים עסקים\פרוייקט מנצחים\קבצים להורדה\"/>
    </mc:Choice>
  </mc:AlternateContent>
  <xr:revisionPtr revIDLastSave="0" documentId="13_ncr:1_{F7E8FAD9-7908-490C-9A56-62E695170960}" xr6:coauthVersionLast="47" xr6:coauthVersionMax="47" xr10:uidLastSave="{00000000-0000-0000-0000-000000000000}"/>
  <bookViews>
    <workbookView xWindow="-98" yWindow="-98" windowWidth="20715" windowHeight="13155" activeTab="1" xr2:uid="{211C0D34-08EB-41EA-A2EF-3A3CBBFBFD98}"/>
  </bookViews>
  <sheets>
    <sheet name="בית" sheetId="1" r:id="rId1"/>
    <sheet name="עסק" sheetId="2" r:id="rId2"/>
    <sheet name="מוצרים" sheetId="3" r:id="rId3"/>
    <sheet name="פרמטרים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7" i="2" l="1"/>
  <c r="D91" i="2"/>
  <c r="D90" i="2"/>
  <c r="D11" i="2"/>
  <c r="E123" i="2"/>
  <c r="E114" i="2"/>
  <c r="D123" i="2"/>
  <c r="D114" i="2"/>
  <c r="E105" i="2"/>
  <c r="D105" i="2"/>
  <c r="E112" i="2"/>
  <c r="E113" i="2" s="1"/>
  <c r="E121" i="2"/>
  <c r="E122" i="2" s="1"/>
  <c r="D121" i="2"/>
  <c r="D122" i="2" s="1"/>
  <c r="D112" i="2"/>
  <c r="D113" i="2" s="1"/>
  <c r="D103" i="2"/>
  <c r="D104" i="2" s="1"/>
  <c r="E103" i="2"/>
  <c r="E104" i="2" s="1"/>
  <c r="E16" i="2"/>
  <c r="D16" i="2"/>
  <c r="E28" i="4"/>
  <c r="E29" i="4"/>
  <c r="E12" i="2"/>
  <c r="D12" i="2"/>
  <c r="E11" i="2"/>
  <c r="E24" i="4"/>
  <c r="E23" i="4"/>
  <c r="E18" i="4"/>
  <c r="E17" i="4"/>
  <c r="E9" i="4"/>
  <c r="E10" i="4"/>
  <c r="E11" i="4"/>
  <c r="E12" i="4"/>
  <c r="E8" i="4"/>
  <c r="E81" i="2"/>
  <c r="D81" i="2"/>
  <c r="E76" i="2"/>
  <c r="E75" i="2"/>
  <c r="E74" i="2"/>
  <c r="E73" i="2"/>
  <c r="E72" i="2"/>
  <c r="E71" i="2"/>
  <c r="D76" i="2"/>
  <c r="D75" i="2"/>
  <c r="D74" i="2"/>
  <c r="D73" i="2"/>
  <c r="D72" i="2"/>
  <c r="D71" i="2"/>
  <c r="H32" i="3"/>
  <c r="D32" i="3"/>
  <c r="H21" i="3"/>
  <c r="D21" i="3"/>
  <c r="H10" i="3"/>
  <c r="D10" i="3"/>
  <c r="E63" i="2"/>
  <c r="E64" i="2"/>
  <c r="E65" i="2"/>
  <c r="E66" i="2"/>
  <c r="E62" i="2"/>
  <c r="D63" i="2"/>
  <c r="D64" i="2"/>
  <c r="D65" i="2"/>
  <c r="D66" i="2"/>
  <c r="D62" i="2"/>
  <c r="E66" i="1"/>
  <c r="D66" i="1"/>
  <c r="E56" i="1"/>
  <c r="D56" i="1"/>
  <c r="E49" i="2" l="1"/>
  <c r="D49" i="2"/>
  <c r="D87" i="2"/>
  <c r="D89" i="2" s="1"/>
  <c r="E77" i="2"/>
  <c r="D77" i="2"/>
  <c r="E87" i="2"/>
  <c r="E89" i="2" s="1"/>
  <c r="E67" i="2"/>
  <c r="D67" i="2"/>
  <c r="E68" i="1"/>
  <c r="D68" i="1"/>
  <c r="D101" i="2" l="1"/>
  <c r="D102" i="2" s="1"/>
  <c r="D106" i="2" s="1"/>
  <c r="D82" i="2"/>
  <c r="E86" i="2"/>
  <c r="E90" i="2" s="1"/>
  <c r="E110" i="2" s="1"/>
  <c r="E111" i="2" s="1"/>
  <c r="E115" i="2" s="1"/>
  <c r="E101" i="2"/>
  <c r="E102" i="2" s="1"/>
  <c r="E106" i="2" s="1"/>
  <c r="D86" i="2"/>
  <c r="D110" i="2" s="1"/>
  <c r="D111" i="2" s="1"/>
  <c r="D115" i="2" s="1"/>
  <c r="D88" i="2"/>
  <c r="E88" i="2"/>
  <c r="E82" i="2"/>
  <c r="E91" i="2" l="1"/>
  <c r="E119" i="2" s="1"/>
  <c r="E120" i="2" s="1"/>
  <c r="E124" i="2" s="1"/>
  <c r="E96" i="2"/>
  <c r="E129" i="2" s="1"/>
  <c r="E95" i="2"/>
  <c r="E128" i="2" s="1"/>
  <c r="D96" i="2"/>
  <c r="D129" i="2" s="1"/>
  <c r="D95" i="2"/>
  <c r="D128" i="2" s="1"/>
  <c r="D119" i="2"/>
  <c r="D120" i="2" s="1"/>
  <c r="D124" i="2" s="1"/>
  <c r="E97" i="2" l="1"/>
  <c r="E130" i="2" s="1"/>
  <c r="D130" i="2"/>
</calcChain>
</file>

<file path=xl/sharedStrings.xml><?xml version="1.0" encoding="utf-8"?>
<sst xmlns="http://schemas.openxmlformats.org/spreadsheetml/2006/main" count="363" uniqueCount="215">
  <si>
    <t>שכ"ד/משכנתא</t>
  </si>
  <si>
    <t>ביטוח</t>
  </si>
  <si>
    <t>חשמל</t>
  </si>
  <si>
    <t>מים</t>
  </si>
  <si>
    <t>ארנונה</t>
  </si>
  <si>
    <t>מבנה</t>
  </si>
  <si>
    <t>ביטוח דירה</t>
  </si>
  <si>
    <t>ליסינג/החזר הלוואה</t>
  </si>
  <si>
    <t>ביטוח רכב</t>
  </si>
  <si>
    <t>דלק</t>
  </si>
  <si>
    <t>בלאי/תיקונים/טיפולים</t>
  </si>
  <si>
    <t>חינוך (גן/בתי ספר)</t>
  </si>
  <si>
    <t>צהרון</t>
  </si>
  <si>
    <t>חוגים</t>
  </si>
  <si>
    <t>חינוך</t>
  </si>
  <si>
    <t>ספרי לימוד/חוברות</t>
  </si>
  <si>
    <t>מדיה</t>
  </si>
  <si>
    <t>טלפונים</t>
  </si>
  <si>
    <t>טלוויזיה (הוט/יס/וכו')</t>
  </si>
  <si>
    <t>שירותי סטרימינג</t>
  </si>
  <si>
    <t>אינטרנט</t>
  </si>
  <si>
    <t>פלאפונים</t>
  </si>
  <si>
    <t>משחקי מחשב</t>
  </si>
  <si>
    <t>מזון</t>
  </si>
  <si>
    <t>קניות בסופר</t>
  </si>
  <si>
    <t>מסעדות</t>
  </si>
  <si>
    <t>ביגוד</t>
  </si>
  <si>
    <t>ביגוד לילדים</t>
  </si>
  <si>
    <t>הנעלה לילדים</t>
  </si>
  <si>
    <t>ביגוד להורים</t>
  </si>
  <si>
    <t>הנעלה להורים</t>
  </si>
  <si>
    <t>מתנות</t>
  </si>
  <si>
    <t>קטגוריה</t>
  </si>
  <si>
    <t>סעיפים</t>
  </si>
  <si>
    <t>כללי</t>
  </si>
  <si>
    <t>מכשירי חשמל</t>
  </si>
  <si>
    <t>פנאי</t>
  </si>
  <si>
    <t>בילויים</t>
  </si>
  <si>
    <t>חדר כושר</t>
  </si>
  <si>
    <t>ביטוחי בריאות פרטיים</t>
  </si>
  <si>
    <t>תרופות</t>
  </si>
  <si>
    <t>בריאות</t>
  </si>
  <si>
    <t>רופא שיניים</t>
  </si>
  <si>
    <t>תחבורה</t>
  </si>
  <si>
    <t>תחבורה ציבורית</t>
  </si>
  <si>
    <t>חניה</t>
  </si>
  <si>
    <t>תחזוקת דירה</t>
  </si>
  <si>
    <t>ריהוט וציוד לבית</t>
  </si>
  <si>
    <t>שונות/אחר</t>
  </si>
  <si>
    <t>סה"כ הוצאות</t>
  </si>
  <si>
    <t>פיננסים</t>
  </si>
  <si>
    <t>עמלות בנקים</t>
  </si>
  <si>
    <t>חסכונות/השקעות</t>
  </si>
  <si>
    <t>ריביות אשראי</t>
  </si>
  <si>
    <t>קנסות</t>
  </si>
  <si>
    <t>סכום חודשי בשוטף</t>
  </si>
  <si>
    <t>סכום חודשי במצב חסכון</t>
  </si>
  <si>
    <t>עבודה</t>
  </si>
  <si>
    <t>משכורת #1</t>
  </si>
  <si>
    <t>משכורת #2</t>
  </si>
  <si>
    <t>השקעות</t>
  </si>
  <si>
    <t>דיבידנדים</t>
  </si>
  <si>
    <t>קצבאות</t>
  </si>
  <si>
    <t>קצבת ילדים</t>
  </si>
  <si>
    <t>קצבאות אחרות</t>
  </si>
  <si>
    <t>הכנסות מנכסים</t>
  </si>
  <si>
    <t>הוצאות</t>
  </si>
  <si>
    <t>הכנסות</t>
  </si>
  <si>
    <t>סה"כ הכנסות</t>
  </si>
  <si>
    <t>מאזן ביתי</t>
  </si>
  <si>
    <t>שכירות/משכנתא</t>
  </si>
  <si>
    <t>הוצאות קבועות</t>
  </si>
  <si>
    <t>משכורות עובדים</t>
  </si>
  <si>
    <t>ביטוח לאומי</t>
  </si>
  <si>
    <t>הפרשות פנסיוניות</t>
  </si>
  <si>
    <t>שכר</t>
  </si>
  <si>
    <t>חיות מחמד</t>
  </si>
  <si>
    <t>אוכל</t>
  </si>
  <si>
    <t>וטרינר</t>
  </si>
  <si>
    <t>צעצועים ואביזרים</t>
  </si>
  <si>
    <t>שירותים</t>
  </si>
  <si>
    <t>כביסה</t>
  </si>
  <si>
    <t>נקיון</t>
  </si>
  <si>
    <t>בייביסיטר</t>
  </si>
  <si>
    <t>חופשה</t>
  </si>
  <si>
    <t>החזר הלוואות</t>
  </si>
  <si>
    <t>איתוראן</t>
  </si>
  <si>
    <t>כבישי אגרה</t>
  </si>
  <si>
    <t>מתנות וצעצועים</t>
  </si>
  <si>
    <t>תחזוקה ונקיון</t>
  </si>
  <si>
    <t>הפרשות סוציאליות</t>
  </si>
  <si>
    <t>רו"ח</t>
  </si>
  <si>
    <t>עו"ד</t>
  </si>
  <si>
    <t>ביטוחים</t>
  </si>
  <si>
    <t>מנהלות</t>
  </si>
  <si>
    <t>כיבוד למשרד</t>
  </si>
  <si>
    <t>ציוד מתכלה</t>
  </si>
  <si>
    <t>כלי עבודה וציוד משרדי</t>
  </si>
  <si>
    <t>תמיכה טכנית</t>
  </si>
  <si>
    <t>ייעוץ מקצועי/עיסקי</t>
  </si>
  <si>
    <t>כלי מטבח וחד"פ</t>
  </si>
  <si>
    <t>ליסינג/החזר הלוואות</t>
  </si>
  <si>
    <t>ביטוח לרכב</t>
  </si>
  <si>
    <t>אגרות רישוי</t>
  </si>
  <si>
    <t>טסט שנתי ואגרת רישוי</t>
  </si>
  <si>
    <t>אחזקת רכב</t>
  </si>
  <si>
    <t>שכר עובדים</t>
  </si>
  <si>
    <t>תקשורת וטכנולוגיה</t>
  </si>
  <si>
    <t>בטחון ושמירה</t>
  </si>
  <si>
    <t>שירותי טלויזיה (הוט/יס וכו')</t>
  </si>
  <si>
    <t xml:space="preserve">שירותי סטרימינג </t>
  </si>
  <si>
    <t>תוכנות ורשיונות</t>
  </si>
  <si>
    <t>מרכזיה טלפונית</t>
  </si>
  <si>
    <t>תחזוקת אתר</t>
  </si>
  <si>
    <t>שיווק ופרסום (ריטיינר + תקציב)</t>
  </si>
  <si>
    <t>הכשרות מקצועיות</t>
  </si>
  <si>
    <t>ספרות מקצועית</t>
  </si>
  <si>
    <t>קורסים והכשרות</t>
  </si>
  <si>
    <t>הפרשות בעלים</t>
  </si>
  <si>
    <t>שכר בעלים</t>
  </si>
  <si>
    <t>קרן השתלמות</t>
  </si>
  <si>
    <t>דואר ושליחויות</t>
  </si>
  <si>
    <t xml:space="preserve">ביטוח לאומי </t>
  </si>
  <si>
    <t>החזרי הלוואות</t>
  </si>
  <si>
    <t>תשלומי ריביות</t>
  </si>
  <si>
    <t>עמלות בבנקים וכרטיסי אשראי</t>
  </si>
  <si>
    <t>הוצאות משתנות</t>
  </si>
  <si>
    <r>
      <t>עלויות ייצור (</t>
    </r>
    <r>
      <rPr>
        <b/>
        <sz val="11"/>
        <color theme="1"/>
        <rFont val="Calibri"/>
        <family val="2"/>
        <scheme val="minor"/>
      </rPr>
      <t>ליחידה)</t>
    </r>
  </si>
  <si>
    <r>
      <t>עלויות אספקה (</t>
    </r>
    <r>
      <rPr>
        <b/>
        <sz val="11"/>
        <color theme="1"/>
        <rFont val="Calibri"/>
        <family val="2"/>
        <scheme val="minor"/>
      </rPr>
      <t>ליחידה</t>
    </r>
    <r>
      <rPr>
        <sz val="11"/>
        <color theme="1"/>
        <rFont val="Calibri"/>
        <family val="2"/>
        <scheme val="minor"/>
      </rPr>
      <t>)</t>
    </r>
  </si>
  <si>
    <r>
      <t>עלויות שירות (</t>
    </r>
    <r>
      <rPr>
        <b/>
        <sz val="11"/>
        <color theme="1"/>
        <rFont val="Calibri"/>
        <family val="2"/>
        <scheme val="minor"/>
      </rPr>
      <t>ליחידה</t>
    </r>
    <r>
      <rPr>
        <sz val="11"/>
        <color theme="1"/>
        <rFont val="Calibri"/>
        <family val="2"/>
        <scheme val="minor"/>
      </rPr>
      <t>)</t>
    </r>
  </si>
  <si>
    <t>ייצור אספקה ושירות</t>
  </si>
  <si>
    <r>
      <t>עלות חומרי גלם (</t>
    </r>
    <r>
      <rPr>
        <b/>
        <sz val="11"/>
        <color theme="1"/>
        <rFont val="Calibri"/>
        <family val="2"/>
        <scheme val="minor"/>
      </rPr>
      <t>ליחידה</t>
    </r>
    <r>
      <rPr>
        <sz val="11"/>
        <color theme="1"/>
        <rFont val="Calibri"/>
        <family val="2"/>
        <scheme val="minor"/>
      </rPr>
      <t>)</t>
    </r>
  </si>
  <si>
    <r>
      <t>בלאי / פגומים (</t>
    </r>
    <r>
      <rPr>
        <b/>
        <sz val="11"/>
        <color theme="1"/>
        <rFont val="Calibri"/>
        <family val="2"/>
        <scheme val="minor"/>
      </rPr>
      <t>באחוזים</t>
    </r>
    <r>
      <rPr>
        <sz val="11"/>
        <color theme="1"/>
        <rFont val="Calibri"/>
        <family val="2"/>
        <scheme val="minor"/>
      </rPr>
      <t>)</t>
    </r>
  </si>
  <si>
    <t>סכום ליחידה</t>
  </si>
  <si>
    <t>סה"כ הוצאות קבועות</t>
  </si>
  <si>
    <t>הכנסה</t>
  </si>
  <si>
    <r>
      <t>מחיר (</t>
    </r>
    <r>
      <rPr>
        <b/>
        <sz val="11"/>
        <color theme="1"/>
        <rFont val="Calibri"/>
        <family val="2"/>
        <scheme val="minor"/>
      </rPr>
      <t>ללא מע"מ</t>
    </r>
    <r>
      <rPr>
        <sz val="11"/>
        <color theme="1"/>
        <rFont val="Calibri"/>
        <family val="2"/>
        <scheme val="minor"/>
      </rPr>
      <t>)</t>
    </r>
  </si>
  <si>
    <r>
      <t>עלויות משלוח (</t>
    </r>
    <r>
      <rPr>
        <b/>
        <sz val="11"/>
        <color theme="1"/>
        <rFont val="Calibri"/>
        <family val="2"/>
        <scheme val="minor"/>
      </rPr>
      <t>ליחידה</t>
    </r>
    <r>
      <rPr>
        <sz val="11"/>
        <color theme="1"/>
        <rFont val="Calibri"/>
        <family val="2"/>
        <scheme val="minor"/>
      </rPr>
      <t>)</t>
    </r>
  </si>
  <si>
    <t>מכירות</t>
  </si>
  <si>
    <t>כמות מכירות מוצר #1</t>
  </si>
  <si>
    <t>כמות מכירות מוצר #2</t>
  </si>
  <si>
    <t>כמות מכירות מוצר #3</t>
  </si>
  <si>
    <t>כמות מכירות מוצר #4</t>
  </si>
  <si>
    <t>כמות מכירות מוצר #5</t>
  </si>
  <si>
    <t>כמות מכירות מוצר #6</t>
  </si>
  <si>
    <t>נסיעות</t>
  </si>
  <si>
    <t>נתוני מכירות</t>
  </si>
  <si>
    <t>בשוטף</t>
  </si>
  <si>
    <t>במצב מלחמה</t>
  </si>
  <si>
    <t>עלות חומרי גלם</t>
  </si>
  <si>
    <t>עלויות ייצור</t>
  </si>
  <si>
    <t xml:space="preserve">עלויות משלוח </t>
  </si>
  <si>
    <t>עלויות אספקה</t>
  </si>
  <si>
    <t>עלויות שירות</t>
  </si>
  <si>
    <t>סה"כ עלויות ליחידה</t>
  </si>
  <si>
    <t>סה"כ הוצאות משתנות</t>
  </si>
  <si>
    <t>מוצר #1</t>
  </si>
  <si>
    <t>מוצר #2</t>
  </si>
  <si>
    <t>מוצר #3</t>
  </si>
  <si>
    <t>מוצר #4</t>
  </si>
  <si>
    <t>מוצר #5</t>
  </si>
  <si>
    <t>מוצר #6</t>
  </si>
  <si>
    <t>סה"כ הכנסות ממכירות</t>
  </si>
  <si>
    <t>השכרת נכסים</t>
  </si>
  <si>
    <t>דיבידנד ממניות</t>
  </si>
  <si>
    <t>השקעות נוספות</t>
  </si>
  <si>
    <t>סה"כ הכנסות (לפני מיסים)</t>
  </si>
  <si>
    <t>מע"מ (אפשר להתעלם עם עוסק פטור)</t>
  </si>
  <si>
    <t>החזרות ופגומים</t>
  </si>
  <si>
    <t>סה"כ מיסים לחברה בע"מ</t>
  </si>
  <si>
    <t>מס חברות</t>
  </si>
  <si>
    <t>מס הון</t>
  </si>
  <si>
    <t>כעוסק פטור</t>
  </si>
  <si>
    <t>כעוסק מורשה</t>
  </si>
  <si>
    <t>כחברה בע"מ</t>
  </si>
  <si>
    <t>משכר</t>
  </si>
  <si>
    <t>עד שכר</t>
  </si>
  <si>
    <t>שיעור מס</t>
  </si>
  <si>
    <t>מדרגות מס מיגיעה אישית</t>
  </si>
  <si>
    <t>מדרגות מס שלא מיגיעה אישית</t>
  </si>
  <si>
    <t>רכיב</t>
  </si>
  <si>
    <t>אחוז מהברוטו</t>
  </si>
  <si>
    <t>פיצויים</t>
  </si>
  <si>
    <t>תגמולים</t>
  </si>
  <si>
    <t>אובדן כושר עבודה</t>
  </si>
  <si>
    <t>השתלמות</t>
  </si>
  <si>
    <t>מקסימום</t>
  </si>
  <si>
    <t>הפרשות מעסיק לשכיר</t>
  </si>
  <si>
    <t>תקרת שכר להשתלמות</t>
  </si>
  <si>
    <t>תקרת הפקדה להשתלמות לעצמאים</t>
  </si>
  <si>
    <t>מקסימום הפרשה באחוזים</t>
  </si>
  <si>
    <t>מס הכנסה לחברות</t>
  </si>
  <si>
    <t>סה"כ מיסים והחזרות לעוסק פטור</t>
  </si>
  <si>
    <t>סה"כ מיסים והחזרות לעוסק מורשה</t>
  </si>
  <si>
    <t>מיסים והחזרות של העסק (לא אישי)</t>
  </si>
  <si>
    <t>מס' עובדים בעסק</t>
  </si>
  <si>
    <t>תקרת ההטבה במס לפנסיה לעצמאים</t>
  </si>
  <si>
    <t>תקרת הפרשה שנתית</t>
  </si>
  <si>
    <t>הפרשות מעסיק ביטוח לאומי</t>
  </si>
  <si>
    <t>הפרשות עצמאי ביטוח לאומי ומס בריאות</t>
  </si>
  <si>
    <t>מס על הכנסות מיגיעה אישית</t>
  </si>
  <si>
    <t>מס על הכנסות לא מיגיעה אישית</t>
  </si>
  <si>
    <t>סה"כ תשלומי מס הכנסה אישי</t>
  </si>
  <si>
    <t>מס דיבידנד לבעל מניות מהותי</t>
  </si>
  <si>
    <t>מס הכנסה אישי (מחושב על שכר הבעלים) - חברה בע"מ</t>
  </si>
  <si>
    <t>מס הכנסה אישי (מחושב על שכר הבעלים) - עוסק פטור</t>
  </si>
  <si>
    <t>מס הכנסה אישי (מחושב על שכר הבעלים) - עוסק מורשה</t>
  </si>
  <si>
    <t>סך רווח למיסוי מיגיעה אישית</t>
  </si>
  <si>
    <t>סך רווח למיסוי לא מיגיעה אישית</t>
  </si>
  <si>
    <t>רווח הבעלים מהעסק (ללא שכר בעלים, לפני מס הכנסה אישי)</t>
  </si>
  <si>
    <t>שווי של נקודת זכות</t>
  </si>
  <si>
    <t>נקודות זכות</t>
  </si>
  <si>
    <t>מס על ריווחי הון</t>
  </si>
  <si>
    <t>רווח סופי (אחרי מיסים)</t>
  </si>
  <si>
    <t>לא נכנס לחישובים כי לא נכלל בהכנסות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</si>
</sst>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₪-40D]\ #,##0.0"/>
    <numFmt numFmtId="165" formatCode="0.0%"/>
    <numFmt numFmtId="166" formatCode="[$₪-40D]\ #,##0.00"/>
    <numFmt numFmtId="167" formatCode="[$₪-40D]\ 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8B8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AE18F"/>
        <bgColor indexed="64"/>
      </patternFill>
    </fill>
    <fill>
      <patternFill patternType="solid">
        <fgColor rgb="FFFFD5D5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1919"/>
        <bgColor indexed="64"/>
      </patternFill>
    </fill>
    <fill>
      <patternFill patternType="solid">
        <fgColor rgb="FFDDF0C8"/>
        <bgColor indexed="64"/>
      </patternFill>
    </fill>
    <fill>
      <patternFill patternType="solid">
        <fgColor rgb="FFA4D76B"/>
        <bgColor indexed="64"/>
      </patternFill>
    </fill>
    <fill>
      <patternFill patternType="solid">
        <fgColor rgb="FF70AB2F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18" xfId="0" applyFont="1" applyBorder="1"/>
    <xf numFmtId="164" fontId="0" fillId="0" borderId="1" xfId="0" applyNumberFormat="1" applyBorder="1" applyAlignment="1">
      <alignment horizontal="center" vertical="center"/>
    </xf>
    <xf numFmtId="0" fontId="2" fillId="3" borderId="1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0" fillId="7" borderId="1" xfId="0" applyNumberForma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2" borderId="25" xfId="0" applyNumberFormat="1" applyFill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 vertical="center"/>
    </xf>
    <xf numFmtId="164" fontId="0" fillId="2" borderId="27" xfId="0" applyNumberFormat="1" applyFill="1" applyBorder="1" applyAlignment="1">
      <alignment horizontal="center" vertical="center"/>
    </xf>
    <xf numFmtId="164" fontId="0" fillId="3" borderId="25" xfId="0" applyNumberFormat="1" applyFill="1" applyBorder="1" applyAlignment="1">
      <alignment horizontal="center" vertical="center"/>
    </xf>
    <xf numFmtId="164" fontId="0" fillId="3" borderId="26" xfId="0" applyNumberFormat="1" applyFill="1" applyBorder="1" applyAlignment="1">
      <alignment horizontal="center" vertical="center"/>
    </xf>
    <xf numFmtId="164" fontId="0" fillId="3" borderId="27" xfId="0" applyNumberFormat="1" applyFill="1" applyBorder="1" applyAlignment="1">
      <alignment horizontal="center" vertical="center"/>
    </xf>
    <xf numFmtId="164" fontId="0" fillId="4" borderId="25" xfId="0" applyNumberFormat="1" applyFill="1" applyBorder="1" applyAlignment="1">
      <alignment horizontal="center" vertical="center"/>
    </xf>
    <xf numFmtId="164" fontId="0" fillId="4" borderId="26" xfId="0" applyNumberFormat="1" applyFill="1" applyBorder="1" applyAlignment="1">
      <alignment horizontal="center" vertical="center"/>
    </xf>
    <xf numFmtId="164" fontId="0" fillId="4" borderId="27" xfId="0" applyNumberFormat="1" applyFill="1" applyBorder="1" applyAlignment="1">
      <alignment horizontal="center" vertical="center"/>
    </xf>
    <xf numFmtId="164" fontId="0" fillId="5" borderId="25" xfId="0" applyNumberFormat="1" applyFill="1" applyBorder="1" applyAlignment="1">
      <alignment horizontal="center" vertical="center"/>
    </xf>
    <xf numFmtId="164" fontId="0" fillId="5" borderId="26" xfId="0" applyNumberFormat="1" applyFill="1" applyBorder="1" applyAlignment="1">
      <alignment horizontal="center" vertical="center"/>
    </xf>
    <xf numFmtId="164" fontId="0" fillId="5" borderId="27" xfId="0" applyNumberFormat="1" applyFill="1" applyBorder="1" applyAlignment="1">
      <alignment horizontal="center" vertical="center"/>
    </xf>
    <xf numFmtId="164" fontId="0" fillId="6" borderId="25" xfId="0" applyNumberFormat="1" applyFill="1" applyBorder="1" applyAlignment="1">
      <alignment horizontal="center" vertical="center"/>
    </xf>
    <xf numFmtId="164" fontId="0" fillId="6" borderId="26" xfId="0" applyNumberFormat="1" applyFill="1" applyBorder="1" applyAlignment="1">
      <alignment horizontal="center" vertical="center"/>
    </xf>
    <xf numFmtId="164" fontId="0" fillId="6" borderId="28" xfId="0" applyNumberFormat="1" applyFill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164" fontId="0" fillId="2" borderId="30" xfId="0" applyNumberFormat="1" applyFill="1" applyBorder="1" applyAlignment="1">
      <alignment horizontal="center" vertical="center"/>
    </xf>
    <xf numFmtId="164" fontId="0" fillId="2" borderId="32" xfId="0" applyNumberFormat="1" applyFill="1" applyBorder="1" applyAlignment="1">
      <alignment horizontal="center" vertical="center"/>
    </xf>
    <xf numFmtId="164" fontId="0" fillId="3" borderId="30" xfId="0" applyNumberFormat="1" applyFill="1" applyBorder="1" applyAlignment="1">
      <alignment horizontal="center" vertical="center"/>
    </xf>
    <xf numFmtId="164" fontId="0" fillId="3" borderId="31" xfId="0" applyNumberFormat="1" applyFill="1" applyBorder="1" applyAlignment="1">
      <alignment horizontal="center" vertical="center"/>
    </xf>
    <xf numFmtId="164" fontId="0" fillId="3" borderId="32" xfId="0" applyNumberFormat="1" applyFill="1" applyBorder="1" applyAlignment="1">
      <alignment horizontal="center" vertical="center"/>
    </xf>
    <xf numFmtId="164" fontId="0" fillId="4" borderId="30" xfId="0" applyNumberFormat="1" applyFill="1" applyBorder="1" applyAlignment="1">
      <alignment horizontal="center" vertical="center"/>
    </xf>
    <xf numFmtId="164" fontId="0" fillId="4" borderId="31" xfId="0" applyNumberFormat="1" applyFill="1" applyBorder="1" applyAlignment="1">
      <alignment horizontal="center" vertical="center"/>
    </xf>
    <xf numFmtId="164" fontId="0" fillId="4" borderId="32" xfId="0" applyNumberFormat="1" applyFill="1" applyBorder="1" applyAlignment="1">
      <alignment horizontal="center" vertical="center"/>
    </xf>
    <xf numFmtId="164" fontId="0" fillId="5" borderId="30" xfId="0" applyNumberFormat="1" applyFill="1" applyBorder="1" applyAlignment="1">
      <alignment horizontal="center" vertical="center"/>
    </xf>
    <xf numFmtId="164" fontId="0" fillId="5" borderId="31" xfId="0" applyNumberFormat="1" applyFill="1" applyBorder="1" applyAlignment="1">
      <alignment horizontal="center" vertical="center"/>
    </xf>
    <xf numFmtId="164" fontId="0" fillId="5" borderId="32" xfId="0" applyNumberFormat="1" applyFill="1" applyBorder="1" applyAlignment="1">
      <alignment horizontal="center" vertical="center"/>
    </xf>
    <xf numFmtId="164" fontId="0" fillId="6" borderId="30" xfId="0" applyNumberFormat="1" applyFill="1" applyBorder="1" applyAlignment="1">
      <alignment horizontal="center" vertical="center"/>
    </xf>
    <xf numFmtId="164" fontId="0" fillId="6" borderId="31" xfId="0" applyNumberFormat="1" applyFill="1" applyBorder="1" applyAlignment="1">
      <alignment horizontal="center" vertical="center"/>
    </xf>
    <xf numFmtId="164" fontId="0" fillId="6" borderId="33" xfId="0" applyNumberFormat="1" applyFill="1" applyBorder="1" applyAlignment="1">
      <alignment horizontal="center" vertical="center"/>
    </xf>
    <xf numFmtId="164" fontId="0" fillId="7" borderId="29" xfId="0" applyNumberFormat="1" applyFill="1" applyBorder="1" applyAlignment="1">
      <alignment horizontal="center" vertical="center"/>
    </xf>
    <xf numFmtId="0" fontId="2" fillId="0" borderId="19" xfId="0" applyFont="1" applyBorder="1"/>
    <xf numFmtId="0" fontId="0" fillId="2" borderId="8" xfId="0" applyFill="1" applyBorder="1"/>
    <xf numFmtId="0" fontId="0" fillId="2" borderId="13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13" xfId="0" applyFill="1" applyBorder="1"/>
    <xf numFmtId="0" fontId="0" fillId="4" borderId="8" xfId="0" applyFill="1" applyBorder="1"/>
    <xf numFmtId="0" fontId="0" fillId="4" borderId="10" xfId="0" applyFill="1" applyBorder="1"/>
    <xf numFmtId="0" fontId="0" fillId="4" borderId="13" xfId="0" applyFill="1" applyBorder="1"/>
    <xf numFmtId="0" fontId="0" fillId="5" borderId="8" xfId="0" applyFill="1" applyBorder="1"/>
    <xf numFmtId="0" fontId="0" fillId="5" borderId="10" xfId="0" applyFill="1" applyBorder="1"/>
    <xf numFmtId="0" fontId="0" fillId="5" borderId="13" xfId="0" applyFill="1" applyBorder="1"/>
    <xf numFmtId="0" fontId="0" fillId="6" borderId="8" xfId="0" applyFill="1" applyBorder="1"/>
    <xf numFmtId="0" fontId="0" fillId="6" borderId="10" xfId="0" applyFill="1" applyBorder="1"/>
    <xf numFmtId="0" fontId="0" fillId="6" borderId="24" xfId="0" applyFill="1" applyBorder="1"/>
    <xf numFmtId="0" fontId="0" fillId="9" borderId="0" xfId="0" applyFill="1"/>
    <xf numFmtId="0" fontId="2" fillId="0" borderId="36" xfId="0" applyFont="1" applyBorder="1" applyAlignment="1">
      <alignment horizontal="center"/>
    </xf>
    <xf numFmtId="164" fontId="2" fillId="0" borderId="38" xfId="0" applyNumberFormat="1" applyFon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0" fontId="2" fillId="0" borderId="41" xfId="0" applyFont="1" applyBorder="1"/>
    <xf numFmtId="0" fontId="0" fillId="0" borderId="39" xfId="0" applyBorder="1"/>
    <xf numFmtId="0" fontId="0" fillId="2" borderId="39" xfId="0" applyFill="1" applyBorder="1"/>
    <xf numFmtId="0" fontId="0" fillId="2" borderId="40" xfId="0" applyFill="1" applyBorder="1"/>
    <xf numFmtId="0" fontId="0" fillId="3" borderId="39" xfId="0" applyFill="1" applyBorder="1"/>
    <xf numFmtId="0" fontId="0" fillId="3" borderId="40" xfId="0" applyFill="1" applyBorder="1"/>
    <xf numFmtId="0" fontId="0" fillId="5" borderId="39" xfId="0" applyFill="1" applyBorder="1"/>
    <xf numFmtId="0" fontId="0" fillId="5" borderId="40" xfId="0" applyFill="1" applyBorder="1"/>
    <xf numFmtId="0" fontId="2" fillId="5" borderId="17" xfId="0" applyFont="1" applyFill="1" applyBorder="1" applyAlignment="1">
      <alignment horizontal="center"/>
    </xf>
    <xf numFmtId="164" fontId="2" fillId="5" borderId="18" xfId="0" applyNumberFormat="1" applyFont="1" applyFill="1" applyBorder="1" applyAlignment="1">
      <alignment horizontal="center" vertical="center"/>
    </xf>
    <xf numFmtId="164" fontId="2" fillId="5" borderId="19" xfId="0" applyNumberFormat="1" applyFont="1" applyFill="1" applyBorder="1" applyAlignment="1">
      <alignment horizontal="center" vertical="center"/>
    </xf>
    <xf numFmtId="0" fontId="0" fillId="6" borderId="13" xfId="0" applyFill="1" applyBorder="1"/>
    <xf numFmtId="164" fontId="0" fillId="6" borderId="32" xfId="0" applyNumberFormat="1" applyFill="1" applyBorder="1" applyAlignment="1">
      <alignment horizontal="center" vertical="center"/>
    </xf>
    <xf numFmtId="164" fontId="0" fillId="6" borderId="27" xfId="0" applyNumberForma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/>
    </xf>
    <xf numFmtId="0" fontId="0" fillId="4" borderId="19" xfId="0" applyFill="1" applyBorder="1"/>
    <xf numFmtId="164" fontId="0" fillId="4" borderId="29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2" borderId="45" xfId="0" applyFill="1" applyBorder="1"/>
    <xf numFmtId="0" fontId="0" fillId="2" borderId="46" xfId="0" applyFill="1" applyBorder="1"/>
    <xf numFmtId="164" fontId="0" fillId="2" borderId="28" xfId="0" applyNumberFormat="1" applyFill="1" applyBorder="1" applyAlignment="1">
      <alignment horizontal="center" vertical="center"/>
    </xf>
    <xf numFmtId="0" fontId="0" fillId="3" borderId="45" xfId="0" applyFill="1" applyBorder="1"/>
    <xf numFmtId="0" fontId="0" fillId="4" borderId="16" xfId="0" applyFill="1" applyBorder="1"/>
    <xf numFmtId="164" fontId="0" fillId="4" borderId="43" xfId="0" applyNumberFormat="1" applyFill="1" applyBorder="1" applyAlignment="1">
      <alignment horizontal="center" vertical="center"/>
    </xf>
    <xf numFmtId="164" fontId="0" fillId="4" borderId="44" xfId="0" applyNumberFormat="1" applyFill="1" applyBorder="1" applyAlignment="1">
      <alignment horizontal="center" vertical="center"/>
    </xf>
    <xf numFmtId="0" fontId="0" fillId="4" borderId="24" xfId="0" applyFill="1" applyBorder="1"/>
    <xf numFmtId="164" fontId="0" fillId="4" borderId="33" xfId="0" applyNumberFormat="1" applyFill="1" applyBorder="1" applyAlignment="1">
      <alignment horizontal="center" vertical="center"/>
    </xf>
    <xf numFmtId="164" fontId="0" fillId="4" borderId="28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8" xfId="0" applyFont="1" applyBorder="1"/>
    <xf numFmtId="0" fontId="0" fillId="0" borderId="45" xfId="0" applyBorder="1"/>
    <xf numFmtId="0" fontId="0" fillId="0" borderId="46" xfId="0" applyBorder="1"/>
    <xf numFmtId="0" fontId="2" fillId="0" borderId="19" xfId="0" applyFont="1" applyBorder="1" applyAlignment="1">
      <alignment horizontal="center"/>
    </xf>
    <xf numFmtId="0" fontId="0" fillId="4" borderId="39" xfId="0" applyFill="1" applyBorder="1"/>
    <xf numFmtId="0" fontId="0" fillId="4" borderId="45" xfId="0" applyFill="1" applyBorder="1"/>
    <xf numFmtId="0" fontId="0" fillId="4" borderId="40" xfId="0" applyFill="1" applyBorder="1"/>
    <xf numFmtId="0" fontId="0" fillId="5" borderId="45" xfId="0" applyFill="1" applyBorder="1"/>
    <xf numFmtId="0" fontId="0" fillId="6" borderId="39" xfId="0" applyFill="1" applyBorder="1"/>
    <xf numFmtId="0" fontId="0" fillId="6" borderId="45" xfId="0" applyFill="1" applyBorder="1"/>
    <xf numFmtId="0" fontId="0" fillId="6" borderId="40" xfId="0" applyFill="1" applyBorder="1"/>
    <xf numFmtId="0" fontId="0" fillId="5" borderId="49" xfId="0" applyFill="1" applyBorder="1"/>
    <xf numFmtId="0" fontId="0" fillId="5" borderId="46" xfId="0" applyFill="1" applyBorder="1"/>
    <xf numFmtId="164" fontId="0" fillId="5" borderId="44" xfId="0" applyNumberFormat="1" applyFill="1" applyBorder="1" applyAlignment="1">
      <alignment horizontal="center" vertical="center"/>
    </xf>
    <xf numFmtId="164" fontId="0" fillId="5" borderId="28" xfId="0" applyNumberFormat="1" applyFill="1" applyBorder="1" applyAlignment="1">
      <alignment horizontal="center" vertical="center"/>
    </xf>
    <xf numFmtId="166" fontId="0" fillId="0" borderId="25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166" fontId="0" fillId="0" borderId="28" xfId="0" applyNumberFormat="1" applyBorder="1" applyAlignment="1">
      <alignment horizontal="center" vertical="center"/>
    </xf>
    <xf numFmtId="0" fontId="0" fillId="3" borderId="46" xfId="0" applyFill="1" applyBorder="1"/>
    <xf numFmtId="164" fontId="0" fillId="3" borderId="28" xfId="0" applyNumberFormat="1" applyFill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0" fontId="0" fillId="0" borderId="48" xfId="0" applyBorder="1"/>
    <xf numFmtId="0" fontId="2" fillId="2" borderId="36" xfId="0" applyFont="1" applyFill="1" applyBorder="1" applyAlignment="1">
      <alignment horizontal="center"/>
    </xf>
    <xf numFmtId="0" fontId="2" fillId="2" borderId="41" xfId="0" applyFont="1" applyFill="1" applyBorder="1"/>
    <xf numFmtId="164" fontId="2" fillId="2" borderId="38" xfId="0" applyNumberFormat="1" applyFont="1" applyFill="1" applyBorder="1" applyAlignment="1">
      <alignment horizontal="center" vertical="center"/>
    </xf>
    <xf numFmtId="166" fontId="0" fillId="2" borderId="25" xfId="0" applyNumberFormat="1" applyFill="1" applyBorder="1" applyAlignment="1">
      <alignment horizontal="center" vertical="center"/>
    </xf>
    <xf numFmtId="166" fontId="0" fillId="2" borderId="26" xfId="0" applyNumberFormat="1" applyFill="1" applyBorder="1" applyAlignment="1">
      <alignment horizontal="center" vertical="center"/>
    </xf>
    <xf numFmtId="165" fontId="0" fillId="2" borderId="26" xfId="0" applyNumberFormat="1" applyFill="1" applyBorder="1" applyAlignment="1">
      <alignment horizontal="center" vertical="center"/>
    </xf>
    <xf numFmtId="166" fontId="0" fillId="2" borderId="28" xfId="0" applyNumberForma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0" fontId="0" fillId="2" borderId="48" xfId="0" applyFill="1" applyBorder="1"/>
    <xf numFmtId="3" fontId="0" fillId="2" borderId="25" xfId="0" applyNumberFormat="1" applyFill="1" applyBorder="1" applyAlignment="1">
      <alignment horizontal="center" vertical="center"/>
    </xf>
    <xf numFmtId="3" fontId="0" fillId="2" borderId="30" xfId="0" applyNumberForma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/>
    </xf>
    <xf numFmtId="0" fontId="2" fillId="3" borderId="41" xfId="0" applyFont="1" applyFill="1" applyBorder="1"/>
    <xf numFmtId="164" fontId="2" fillId="3" borderId="38" xfId="0" applyNumberFormat="1" applyFont="1" applyFill="1" applyBorder="1" applyAlignment="1">
      <alignment horizontal="center" vertical="center"/>
    </xf>
    <xf numFmtId="166" fontId="0" fillId="3" borderId="25" xfId="0" applyNumberFormat="1" applyFill="1" applyBorder="1" applyAlignment="1">
      <alignment horizontal="center" vertical="center"/>
    </xf>
    <xf numFmtId="166" fontId="0" fillId="3" borderId="26" xfId="0" applyNumberFormat="1" applyFill="1" applyBorder="1" applyAlignment="1">
      <alignment horizontal="center" vertical="center"/>
    </xf>
    <xf numFmtId="165" fontId="0" fillId="3" borderId="26" xfId="0" applyNumberFormat="1" applyFill="1" applyBorder="1" applyAlignment="1">
      <alignment horizontal="center" vertical="center"/>
    </xf>
    <xf numFmtId="166" fontId="0" fillId="3" borderId="28" xfId="0" applyNumberForma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0" fontId="0" fillId="3" borderId="48" xfId="0" applyFill="1" applyBorder="1"/>
    <xf numFmtId="3" fontId="0" fillId="3" borderId="26" xfId="0" applyNumberFormat="1" applyFill="1" applyBorder="1" applyAlignment="1">
      <alignment horizontal="center" vertical="center"/>
    </xf>
    <xf numFmtId="3" fontId="0" fillId="3" borderId="31" xfId="0" applyNumberForma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/>
    </xf>
    <xf numFmtId="0" fontId="2" fillId="4" borderId="41" xfId="0" applyFont="1" applyFill="1" applyBorder="1"/>
    <xf numFmtId="164" fontId="2" fillId="4" borderId="38" xfId="0" applyNumberFormat="1" applyFont="1" applyFill="1" applyBorder="1" applyAlignment="1">
      <alignment horizontal="center" vertical="center"/>
    </xf>
    <xf numFmtId="166" fontId="0" fillId="4" borderId="25" xfId="0" applyNumberFormat="1" applyFill="1" applyBorder="1" applyAlignment="1">
      <alignment horizontal="center" vertical="center"/>
    </xf>
    <xf numFmtId="166" fontId="0" fillId="4" borderId="26" xfId="0" applyNumberFormat="1" applyFill="1" applyBorder="1" applyAlignment="1">
      <alignment horizontal="center" vertical="center"/>
    </xf>
    <xf numFmtId="165" fontId="0" fillId="4" borderId="26" xfId="0" applyNumberFormat="1" applyFill="1" applyBorder="1" applyAlignment="1">
      <alignment horizontal="center" vertical="center"/>
    </xf>
    <xf numFmtId="0" fontId="0" fillId="4" borderId="46" xfId="0" applyFill="1" applyBorder="1"/>
    <xf numFmtId="166" fontId="0" fillId="4" borderId="28" xfId="0" applyNumberForma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/>
    </xf>
    <xf numFmtId="0" fontId="0" fillId="4" borderId="48" xfId="0" applyFill="1" applyBorder="1"/>
    <xf numFmtId="3" fontId="0" fillId="4" borderId="26" xfId="0" applyNumberFormat="1" applyFill="1" applyBorder="1" applyAlignment="1">
      <alignment horizontal="center" vertical="center"/>
    </xf>
    <xf numFmtId="3" fontId="0" fillId="4" borderId="31" xfId="0" applyNumberForma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/>
    </xf>
    <xf numFmtId="0" fontId="2" fillId="5" borderId="41" xfId="0" applyFont="1" applyFill="1" applyBorder="1"/>
    <xf numFmtId="164" fontId="2" fillId="5" borderId="38" xfId="0" applyNumberFormat="1" applyFont="1" applyFill="1" applyBorder="1" applyAlignment="1">
      <alignment horizontal="center" vertical="center"/>
    </xf>
    <xf numFmtId="166" fontId="0" fillId="5" borderId="25" xfId="0" applyNumberFormat="1" applyFill="1" applyBorder="1" applyAlignment="1">
      <alignment horizontal="center" vertical="center"/>
    </xf>
    <xf numFmtId="166" fontId="0" fillId="5" borderId="26" xfId="0" applyNumberFormat="1" applyFill="1" applyBorder="1" applyAlignment="1">
      <alignment horizontal="center" vertical="center"/>
    </xf>
    <xf numFmtId="165" fontId="0" fillId="5" borderId="26" xfId="0" applyNumberFormat="1" applyFill="1" applyBorder="1" applyAlignment="1">
      <alignment horizontal="center" vertical="center"/>
    </xf>
    <xf numFmtId="166" fontId="0" fillId="5" borderId="28" xfId="0" applyNumberFormat="1" applyFill="1" applyBorder="1" applyAlignment="1">
      <alignment horizontal="center" vertical="center"/>
    </xf>
    <xf numFmtId="166" fontId="2" fillId="5" borderId="1" xfId="0" applyNumberFormat="1" applyFont="1" applyFill="1" applyBorder="1" applyAlignment="1">
      <alignment horizontal="center" vertical="center"/>
    </xf>
    <xf numFmtId="0" fontId="0" fillId="5" borderId="48" xfId="0" applyFill="1" applyBorder="1"/>
    <xf numFmtId="3" fontId="0" fillId="5" borderId="26" xfId="0" applyNumberFormat="1" applyFill="1" applyBorder="1" applyAlignment="1">
      <alignment horizontal="center" vertical="center"/>
    </xf>
    <xf numFmtId="3" fontId="0" fillId="5" borderId="31" xfId="0" applyNumberForma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/>
    </xf>
    <xf numFmtId="0" fontId="2" fillId="6" borderId="41" xfId="0" applyFont="1" applyFill="1" applyBorder="1"/>
    <xf numFmtId="164" fontId="2" fillId="6" borderId="38" xfId="0" applyNumberFormat="1" applyFont="1" applyFill="1" applyBorder="1" applyAlignment="1">
      <alignment horizontal="center" vertical="center"/>
    </xf>
    <xf numFmtId="166" fontId="0" fillId="6" borderId="25" xfId="0" applyNumberFormat="1" applyFill="1" applyBorder="1" applyAlignment="1">
      <alignment horizontal="center" vertical="center"/>
    </xf>
    <xf numFmtId="166" fontId="0" fillId="6" borderId="26" xfId="0" applyNumberFormat="1" applyFill="1" applyBorder="1" applyAlignment="1">
      <alignment horizontal="center" vertical="center"/>
    </xf>
    <xf numFmtId="165" fontId="0" fillId="6" borderId="26" xfId="0" applyNumberFormat="1" applyFill="1" applyBorder="1" applyAlignment="1">
      <alignment horizontal="center" vertical="center"/>
    </xf>
    <xf numFmtId="0" fontId="0" fillId="6" borderId="46" xfId="0" applyFill="1" applyBorder="1"/>
    <xf numFmtId="166" fontId="0" fillId="6" borderId="28" xfId="0" applyNumberFormat="1" applyFill="1" applyBorder="1" applyAlignment="1">
      <alignment horizontal="center" vertical="center"/>
    </xf>
    <xf numFmtId="166" fontId="2" fillId="6" borderId="1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0" fontId="0" fillId="6" borderId="48" xfId="0" applyFill="1" applyBorder="1"/>
    <xf numFmtId="3" fontId="0" fillId="6" borderId="26" xfId="0" applyNumberFormat="1" applyFill="1" applyBorder="1" applyAlignment="1">
      <alignment horizontal="center" vertical="center"/>
    </xf>
    <xf numFmtId="3" fontId="0" fillId="6" borderId="31" xfId="0" applyNumberFormat="1" applyFill="1" applyBorder="1" applyAlignment="1">
      <alignment horizontal="center" vertical="center"/>
    </xf>
    <xf numFmtId="0" fontId="2" fillId="10" borderId="36" xfId="0" applyFont="1" applyFill="1" applyBorder="1" applyAlignment="1">
      <alignment horizontal="center"/>
    </xf>
    <xf numFmtId="0" fontId="2" fillId="10" borderId="41" xfId="0" applyFont="1" applyFill="1" applyBorder="1"/>
    <xf numFmtId="164" fontId="2" fillId="10" borderId="38" xfId="0" applyNumberFormat="1" applyFont="1" applyFill="1" applyBorder="1" applyAlignment="1">
      <alignment horizontal="center" vertical="center"/>
    </xf>
    <xf numFmtId="0" fontId="0" fillId="10" borderId="39" xfId="0" applyFill="1" applyBorder="1"/>
    <xf numFmtId="166" fontId="0" fillId="10" borderId="25" xfId="0" applyNumberFormat="1" applyFill="1" applyBorder="1" applyAlignment="1">
      <alignment horizontal="center" vertical="center"/>
    </xf>
    <xf numFmtId="0" fontId="0" fillId="10" borderId="45" xfId="0" applyFill="1" applyBorder="1"/>
    <xf numFmtId="166" fontId="0" fillId="10" borderId="26" xfId="0" applyNumberFormat="1" applyFill="1" applyBorder="1" applyAlignment="1">
      <alignment horizontal="center" vertical="center"/>
    </xf>
    <xf numFmtId="165" fontId="0" fillId="10" borderId="26" xfId="0" applyNumberFormat="1" applyFill="1" applyBorder="1" applyAlignment="1">
      <alignment horizontal="center" vertical="center"/>
    </xf>
    <xf numFmtId="0" fontId="0" fillId="10" borderId="46" xfId="0" applyFill="1" applyBorder="1"/>
    <xf numFmtId="166" fontId="0" fillId="10" borderId="28" xfId="0" applyNumberFormat="1" applyFill="1" applyBorder="1" applyAlignment="1">
      <alignment horizontal="center" vertical="center"/>
    </xf>
    <xf numFmtId="166" fontId="2" fillId="10" borderId="1" xfId="0" applyNumberFormat="1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/>
    </xf>
    <xf numFmtId="0" fontId="0" fillId="10" borderId="48" xfId="0" applyFill="1" applyBorder="1"/>
    <xf numFmtId="0" fontId="0" fillId="10" borderId="40" xfId="0" applyFill="1" applyBorder="1"/>
    <xf numFmtId="3" fontId="0" fillId="10" borderId="27" xfId="0" applyNumberFormat="1" applyFill="1" applyBorder="1" applyAlignment="1">
      <alignment horizontal="center" vertical="center"/>
    </xf>
    <xf numFmtId="3" fontId="0" fillId="10" borderId="32" xfId="0" applyNumberFormat="1" applyFill="1" applyBorder="1" applyAlignment="1">
      <alignment horizontal="center" vertical="center"/>
    </xf>
    <xf numFmtId="164" fontId="0" fillId="10" borderId="28" xfId="0" applyNumberFormat="1" applyFill="1" applyBorder="1" applyAlignment="1">
      <alignment horizontal="center" vertical="center"/>
    </xf>
    <xf numFmtId="164" fontId="0" fillId="10" borderId="33" xfId="0" applyNumberFormat="1" applyFill="1" applyBorder="1" applyAlignment="1">
      <alignment horizontal="center" vertical="center"/>
    </xf>
    <xf numFmtId="164" fontId="0" fillId="11" borderId="1" xfId="0" applyNumberFormat="1" applyFill="1" applyBorder="1" applyAlignment="1">
      <alignment horizontal="center" vertical="center"/>
    </xf>
    <xf numFmtId="164" fontId="0" fillId="12" borderId="38" xfId="0" applyNumberFormat="1" applyFill="1" applyBorder="1" applyAlignment="1">
      <alignment horizontal="center" vertical="center"/>
    </xf>
    <xf numFmtId="164" fontId="0" fillId="12" borderId="4" xfId="0" applyNumberFormat="1" applyFill="1" applyBorder="1" applyAlignment="1">
      <alignment horizontal="center" vertical="center"/>
    </xf>
    <xf numFmtId="164" fontId="0" fillId="11" borderId="29" xfId="0" applyNumberFormat="1" applyFill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164" fontId="0" fillId="13" borderId="1" xfId="0" applyNumberFormat="1" applyFill="1" applyBorder="1" applyAlignment="1">
      <alignment horizontal="center" vertical="center"/>
    </xf>
    <xf numFmtId="166" fontId="0" fillId="14" borderId="1" xfId="0" applyNumberFormat="1" applyFill="1" applyBorder="1" applyAlignment="1">
      <alignment horizontal="center" vertical="center"/>
    </xf>
    <xf numFmtId="166" fontId="0" fillId="15" borderId="1" xfId="0" applyNumberForma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9" fontId="0" fillId="0" borderId="5" xfId="1" applyFont="1" applyBorder="1" applyAlignment="1">
      <alignment horizontal="center"/>
    </xf>
    <xf numFmtId="0" fontId="0" fillId="0" borderId="6" xfId="0" applyBorder="1"/>
    <xf numFmtId="9" fontId="0" fillId="0" borderId="8" xfId="1" applyFont="1" applyBorder="1" applyAlignment="1">
      <alignment horizontal="center"/>
    </xf>
    <xf numFmtId="0" fontId="0" fillId="0" borderId="11" xfId="0" applyBorder="1"/>
    <xf numFmtId="9" fontId="0" fillId="0" borderId="13" xfId="1" applyFont="1" applyBorder="1" applyAlignment="1">
      <alignment horizontal="center"/>
    </xf>
    <xf numFmtId="0" fontId="0" fillId="0" borderId="9" xfId="0" applyBorder="1"/>
    <xf numFmtId="0" fontId="0" fillId="0" borderId="14" xfId="0" applyBorder="1"/>
    <xf numFmtId="0" fontId="2" fillId="0" borderId="11" xfId="0" applyFont="1" applyBorder="1"/>
    <xf numFmtId="167" fontId="0" fillId="0" borderId="14" xfId="0" applyNumberFormat="1" applyBorder="1" applyAlignment="1">
      <alignment horizontal="center"/>
    </xf>
    <xf numFmtId="167" fontId="0" fillId="0" borderId="15" xfId="0" applyNumberFormat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167" fontId="0" fillId="0" borderId="5" xfId="0" applyNumberFormat="1" applyBorder="1" applyAlignment="1">
      <alignment horizontal="center"/>
    </xf>
    <xf numFmtId="167" fontId="0" fillId="0" borderId="11" xfId="0" applyNumberFormat="1" applyBorder="1" applyAlignment="1">
      <alignment horizontal="center"/>
    </xf>
    <xf numFmtId="167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0" fontId="2" fillId="0" borderId="13" xfId="0" applyFont="1" applyBorder="1" applyAlignment="1">
      <alignment horizontal="center"/>
    </xf>
    <xf numFmtId="10" fontId="0" fillId="0" borderId="16" xfId="1" applyNumberFormat="1" applyFon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10" fontId="0" fillId="0" borderId="13" xfId="1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9" fontId="0" fillId="0" borderId="12" xfId="1" applyFont="1" applyBorder="1" applyAlignment="1">
      <alignment horizontal="center"/>
    </xf>
    <xf numFmtId="9" fontId="0" fillId="0" borderId="15" xfId="1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7" xfId="0" applyFont="1" applyBorder="1"/>
    <xf numFmtId="9" fontId="0" fillId="0" borderId="7" xfId="1" applyFont="1" applyBorder="1" applyAlignment="1">
      <alignment horizontal="center"/>
    </xf>
    <xf numFmtId="10" fontId="0" fillId="0" borderId="7" xfId="1" applyNumberFormat="1" applyFont="1" applyBorder="1" applyAlignment="1">
      <alignment horizontal="center"/>
    </xf>
    <xf numFmtId="10" fontId="0" fillId="0" borderId="12" xfId="1" applyNumberFormat="1" applyFont="1" applyBorder="1" applyAlignment="1">
      <alignment horizontal="center"/>
    </xf>
    <xf numFmtId="0" fontId="0" fillId="0" borderId="34" xfId="0" applyBorder="1"/>
    <xf numFmtId="167" fontId="0" fillId="0" borderId="19" xfId="0" applyNumberFormat="1" applyBorder="1" applyAlignment="1">
      <alignment horizontal="center"/>
    </xf>
    <xf numFmtId="167" fontId="0" fillId="0" borderId="20" xfId="0" applyNumberFormat="1" applyBorder="1" applyAlignment="1">
      <alignment horizontal="center"/>
    </xf>
    <xf numFmtId="165" fontId="0" fillId="0" borderId="21" xfId="1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66" fontId="0" fillId="17" borderId="18" xfId="0" applyNumberFormat="1" applyFill="1" applyBorder="1" applyAlignment="1">
      <alignment horizontal="center" vertical="center"/>
    </xf>
    <xf numFmtId="166" fontId="0" fillId="18" borderId="18" xfId="0" applyNumberFormat="1" applyFill="1" applyBorder="1" applyAlignment="1">
      <alignment horizontal="center" vertical="center"/>
    </xf>
    <xf numFmtId="0" fontId="0" fillId="4" borderId="49" xfId="0" applyFill="1" applyBorder="1"/>
    <xf numFmtId="0" fontId="0" fillId="0" borderId="17" xfId="0" applyBorder="1"/>
    <xf numFmtId="9" fontId="0" fillId="0" borderId="19" xfId="1" applyFont="1" applyBorder="1" applyAlignment="1">
      <alignment horizontal="center"/>
    </xf>
    <xf numFmtId="166" fontId="0" fillId="17" borderId="19" xfId="0" applyNumberFormat="1" applyFill="1" applyBorder="1" applyAlignment="1">
      <alignment horizontal="center" vertical="center"/>
    </xf>
    <xf numFmtId="166" fontId="0" fillId="18" borderId="19" xfId="0" applyNumberFormat="1" applyFill="1" applyBorder="1" applyAlignment="1">
      <alignment horizontal="center" vertical="center"/>
    </xf>
    <xf numFmtId="166" fontId="0" fillId="0" borderId="8" xfId="0" applyNumberFormat="1" applyBorder="1" applyAlignment="1">
      <alignment horizontal="center"/>
    </xf>
    <xf numFmtId="167" fontId="0" fillId="0" borderId="16" xfId="0" applyNumberFormat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167" fontId="0" fillId="0" borderId="13" xfId="0" applyNumberFormat="1" applyBorder="1" applyAlignment="1">
      <alignment horizontal="center"/>
    </xf>
    <xf numFmtId="0" fontId="2" fillId="0" borderId="37" xfId="0" applyFon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0" fillId="0" borderId="13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6" fontId="0" fillId="16" borderId="18" xfId="0" applyNumberFormat="1" applyFill="1" applyBorder="1" applyAlignment="1">
      <alignment horizontal="center" vertical="center"/>
    </xf>
    <xf numFmtId="166" fontId="0" fillId="16" borderId="19" xfId="0" applyNumberFormat="1" applyFill="1" applyBorder="1" applyAlignment="1">
      <alignment horizontal="center" vertical="center"/>
    </xf>
    <xf numFmtId="166" fontId="0" fillId="16" borderId="17" xfId="0" applyNumberFormat="1" applyFill="1" applyBorder="1" applyAlignment="1">
      <alignment horizontal="center" vertical="center"/>
    </xf>
    <xf numFmtId="166" fontId="0" fillId="17" borderId="17" xfId="0" applyNumberFormat="1" applyFill="1" applyBorder="1" applyAlignment="1">
      <alignment horizontal="center" vertical="center"/>
    </xf>
    <xf numFmtId="166" fontId="0" fillId="18" borderId="17" xfId="0" applyNumberFormat="1" applyFill="1" applyBorder="1" applyAlignment="1">
      <alignment horizontal="center" vertical="center"/>
    </xf>
    <xf numFmtId="0" fontId="2" fillId="8" borderId="34" xfId="0" applyFont="1" applyFill="1" applyBorder="1" applyAlignment="1">
      <alignment horizontal="center"/>
    </xf>
    <xf numFmtId="0" fontId="2" fillId="8" borderId="35" xfId="0" applyFont="1" applyFill="1" applyBorder="1" applyAlignment="1">
      <alignment horizontal="center"/>
    </xf>
    <xf numFmtId="0" fontId="2" fillId="8" borderId="29" xfId="0" applyFont="1" applyFill="1" applyBorder="1" applyAlignment="1">
      <alignment horizontal="center"/>
    </xf>
    <xf numFmtId="0" fontId="2" fillId="11" borderId="20" xfId="0" applyFont="1" applyFill="1" applyBorder="1" applyAlignment="1">
      <alignment horizontal="center"/>
    </xf>
    <xf numFmtId="0" fontId="2" fillId="11" borderId="22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wrapText="1"/>
    </xf>
    <xf numFmtId="0" fontId="2" fillId="5" borderId="23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center"/>
    </xf>
    <xf numFmtId="0" fontId="2" fillId="11" borderId="48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12" borderId="36" xfId="0" applyFont="1" applyFill="1" applyBorder="1" applyAlignment="1">
      <alignment horizontal="center"/>
    </xf>
    <xf numFmtId="0" fontId="2" fillId="12" borderId="41" xfId="0" applyFont="1" applyFill="1" applyBorder="1" applyAlignment="1">
      <alignment horizontal="center"/>
    </xf>
    <xf numFmtId="0" fontId="2" fillId="14" borderId="17" xfId="0" applyFont="1" applyFill="1" applyBorder="1" applyAlignment="1">
      <alignment horizontal="center"/>
    </xf>
    <xf numFmtId="0" fontId="2" fillId="14" borderId="48" xfId="0" applyFont="1" applyFill="1" applyBorder="1" applyAlignment="1">
      <alignment horizontal="center"/>
    </xf>
    <xf numFmtId="0" fontId="2" fillId="15" borderId="17" xfId="0" applyFont="1" applyFill="1" applyBorder="1" applyAlignment="1">
      <alignment horizontal="center"/>
    </xf>
    <xf numFmtId="0" fontId="2" fillId="15" borderId="48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13" borderId="17" xfId="0" applyFont="1" applyFill="1" applyBorder="1" applyAlignment="1">
      <alignment horizontal="center"/>
    </xf>
    <xf numFmtId="0" fontId="2" fillId="13" borderId="48" xfId="0" applyFont="1" applyFill="1" applyBorder="1" applyAlignment="1">
      <alignment horizontal="center"/>
    </xf>
    <xf numFmtId="0" fontId="2" fillId="16" borderId="17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/>
    </xf>
    <xf numFmtId="0" fontId="2" fillId="17" borderId="17" xfId="0" applyFont="1" applyFill="1" applyBorder="1" applyAlignment="1">
      <alignment horizontal="center"/>
    </xf>
    <xf numFmtId="0" fontId="2" fillId="17" borderId="18" xfId="0" applyFont="1" applyFill="1" applyBorder="1" applyAlignment="1">
      <alignment horizontal="center"/>
    </xf>
    <xf numFmtId="0" fontId="2" fillId="18" borderId="17" xfId="0" applyFont="1" applyFill="1" applyBorder="1" applyAlignment="1">
      <alignment horizontal="center"/>
    </xf>
    <xf numFmtId="0" fontId="2" fillId="18" borderId="18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16" borderId="48" xfId="0" applyFont="1" applyFill="1" applyBorder="1" applyAlignment="1">
      <alignment horizontal="center"/>
    </xf>
    <xf numFmtId="0" fontId="2" fillId="17" borderId="48" xfId="0" applyFont="1" applyFill="1" applyBorder="1" applyAlignment="1">
      <alignment horizontal="center"/>
    </xf>
    <xf numFmtId="0" fontId="2" fillId="18" borderId="4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6" borderId="34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10" borderId="34" xfId="0" applyFont="1" applyFill="1" applyBorder="1" applyAlignment="1">
      <alignment horizontal="center" vertical="center" wrapText="1"/>
    </xf>
    <xf numFmtId="0" fontId="2" fillId="10" borderId="29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2" fillId="10" borderId="36" xfId="0" applyFont="1" applyFill="1" applyBorder="1" applyAlignment="1">
      <alignment horizontal="center" vertical="center" wrapText="1"/>
    </xf>
    <xf numFmtId="0" fontId="2" fillId="10" borderId="4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0AB2F"/>
      <color rgb="FFA4D76B"/>
      <color rgb="FFDDF0C8"/>
      <color rgb="FFFF1919"/>
      <color rgb="FFFF6565"/>
      <color rgb="FFFFD5D5"/>
      <color rgb="FFBAE18F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F357-AA7F-4D1E-B76B-87AC54657ACF}">
  <dimension ref="B1:K68"/>
  <sheetViews>
    <sheetView rightToLeft="1" workbookViewId="0">
      <selection activeCell="G74" sqref="G74"/>
    </sheetView>
  </sheetViews>
  <sheetFormatPr defaultRowHeight="14.25" x14ac:dyDescent="0.45"/>
  <cols>
    <col min="2" max="2" width="11.796875" style="1" bestFit="1" customWidth="1"/>
    <col min="3" max="3" width="17.06640625" bestFit="1" customWidth="1"/>
    <col min="4" max="4" width="14.59765625" style="3" bestFit="1" customWidth="1"/>
    <col min="5" max="5" width="18.3984375" style="3" bestFit="1" customWidth="1"/>
  </cols>
  <sheetData>
    <row r="1" spans="2:11" ht="14.65" thickBot="1" x14ac:dyDescent="0.5"/>
    <row r="2" spans="2:11" ht="14.65" thickBot="1" x14ac:dyDescent="0.5">
      <c r="B2" s="258" t="s">
        <v>66</v>
      </c>
      <c r="C2" s="259"/>
      <c r="D2" s="259"/>
      <c r="E2" s="260"/>
    </row>
    <row r="3" spans="2:11" ht="14.65" thickBot="1" x14ac:dyDescent="0.5">
      <c r="B3" s="8" t="s">
        <v>32</v>
      </c>
      <c r="C3" s="42" t="s">
        <v>33</v>
      </c>
      <c r="D3" s="26" t="s">
        <v>55</v>
      </c>
      <c r="E3" s="10" t="s">
        <v>56</v>
      </c>
    </row>
    <row r="4" spans="2:11" x14ac:dyDescent="0.45">
      <c r="B4" s="276" t="s">
        <v>5</v>
      </c>
      <c r="C4" s="45" t="s">
        <v>0</v>
      </c>
      <c r="D4" s="29"/>
      <c r="E4" s="14"/>
    </row>
    <row r="5" spans="2:11" x14ac:dyDescent="0.45">
      <c r="B5" s="277"/>
      <c r="C5" s="46" t="s">
        <v>2</v>
      </c>
      <c r="D5" s="30"/>
      <c r="E5" s="15"/>
    </row>
    <row r="6" spans="2:11" x14ac:dyDescent="0.45">
      <c r="B6" s="277"/>
      <c r="C6" s="46" t="s">
        <v>3</v>
      </c>
      <c r="D6" s="30"/>
      <c r="E6" s="15"/>
      <c r="K6" s="57"/>
    </row>
    <row r="7" spans="2:11" x14ac:dyDescent="0.45">
      <c r="B7" s="277"/>
      <c r="C7" s="46" t="s">
        <v>4</v>
      </c>
      <c r="D7" s="30"/>
      <c r="E7" s="15"/>
    </row>
    <row r="8" spans="2:11" x14ac:dyDescent="0.45">
      <c r="B8" s="277"/>
      <c r="C8" s="46" t="s">
        <v>46</v>
      </c>
      <c r="D8" s="30"/>
      <c r="E8" s="15"/>
    </row>
    <row r="9" spans="2:11" ht="14.65" thickBot="1" x14ac:dyDescent="0.5">
      <c r="B9" s="278"/>
      <c r="C9" s="47" t="s">
        <v>6</v>
      </c>
      <c r="D9" s="31"/>
      <c r="E9" s="16"/>
    </row>
    <row r="10" spans="2:11" x14ac:dyDescent="0.45">
      <c r="B10" s="265" t="s">
        <v>43</v>
      </c>
      <c r="C10" s="48" t="s">
        <v>7</v>
      </c>
      <c r="D10" s="32"/>
      <c r="E10" s="17"/>
    </row>
    <row r="11" spans="2:11" x14ac:dyDescent="0.45">
      <c r="B11" s="266"/>
      <c r="C11" s="49" t="s">
        <v>104</v>
      </c>
      <c r="D11" s="33"/>
      <c r="E11" s="18"/>
    </row>
    <row r="12" spans="2:11" x14ac:dyDescent="0.45">
      <c r="B12" s="266"/>
      <c r="C12" s="49" t="s">
        <v>8</v>
      </c>
      <c r="D12" s="33"/>
      <c r="E12" s="18"/>
    </row>
    <row r="13" spans="2:11" x14ac:dyDescent="0.45">
      <c r="B13" s="266"/>
      <c r="C13" s="49" t="s">
        <v>9</v>
      </c>
      <c r="D13" s="33"/>
      <c r="E13" s="18"/>
    </row>
    <row r="14" spans="2:11" x14ac:dyDescent="0.45">
      <c r="B14" s="266"/>
      <c r="C14" s="49" t="s">
        <v>10</v>
      </c>
      <c r="D14" s="33"/>
      <c r="E14" s="18"/>
    </row>
    <row r="15" spans="2:11" x14ac:dyDescent="0.45">
      <c r="B15" s="266"/>
      <c r="C15" s="49" t="s">
        <v>86</v>
      </c>
      <c r="D15" s="33"/>
      <c r="E15" s="18"/>
    </row>
    <row r="16" spans="2:11" x14ac:dyDescent="0.45">
      <c r="B16" s="266"/>
      <c r="C16" s="49" t="s">
        <v>87</v>
      </c>
      <c r="D16" s="33"/>
      <c r="E16" s="18"/>
    </row>
    <row r="17" spans="2:5" x14ac:dyDescent="0.45">
      <c r="B17" s="266"/>
      <c r="C17" s="49" t="s">
        <v>44</v>
      </c>
      <c r="D17" s="33"/>
      <c r="E17" s="18"/>
    </row>
    <row r="18" spans="2:5" ht="14.65" thickBot="1" x14ac:dyDescent="0.5">
      <c r="B18" s="267"/>
      <c r="C18" s="50" t="s">
        <v>45</v>
      </c>
      <c r="D18" s="34"/>
      <c r="E18" s="19"/>
    </row>
    <row r="19" spans="2:5" x14ac:dyDescent="0.45">
      <c r="B19" s="263" t="s">
        <v>14</v>
      </c>
      <c r="C19" s="51" t="s">
        <v>11</v>
      </c>
      <c r="D19" s="35"/>
      <c r="E19" s="20"/>
    </row>
    <row r="20" spans="2:5" x14ac:dyDescent="0.45">
      <c r="B20" s="275"/>
      <c r="C20" s="52" t="s">
        <v>12</v>
      </c>
      <c r="D20" s="36"/>
      <c r="E20" s="21"/>
    </row>
    <row r="21" spans="2:5" x14ac:dyDescent="0.45">
      <c r="B21" s="275"/>
      <c r="C21" s="52" t="s">
        <v>13</v>
      </c>
      <c r="D21" s="36"/>
      <c r="E21" s="21"/>
    </row>
    <row r="22" spans="2:5" ht="14.65" thickBot="1" x14ac:dyDescent="0.5">
      <c r="B22" s="264"/>
      <c r="C22" s="53" t="s">
        <v>15</v>
      </c>
      <c r="D22" s="37"/>
      <c r="E22" s="22"/>
    </row>
    <row r="23" spans="2:5" x14ac:dyDescent="0.45">
      <c r="B23" s="268" t="s">
        <v>16</v>
      </c>
      <c r="C23" s="54" t="s">
        <v>17</v>
      </c>
      <c r="D23" s="38"/>
      <c r="E23" s="23"/>
    </row>
    <row r="24" spans="2:5" x14ac:dyDescent="0.45">
      <c r="B24" s="269"/>
      <c r="C24" s="55" t="s">
        <v>18</v>
      </c>
      <c r="D24" s="39"/>
      <c r="E24" s="24"/>
    </row>
    <row r="25" spans="2:5" x14ac:dyDescent="0.45">
      <c r="B25" s="269"/>
      <c r="C25" s="55" t="s">
        <v>19</v>
      </c>
      <c r="D25" s="39"/>
      <c r="E25" s="24"/>
    </row>
    <row r="26" spans="2:5" x14ac:dyDescent="0.45">
      <c r="B26" s="269"/>
      <c r="C26" s="55" t="s">
        <v>20</v>
      </c>
      <c r="D26" s="39"/>
      <c r="E26" s="24"/>
    </row>
    <row r="27" spans="2:5" x14ac:dyDescent="0.45">
      <c r="B27" s="269"/>
      <c r="C27" s="55" t="s">
        <v>21</v>
      </c>
      <c r="D27" s="39"/>
      <c r="E27" s="24"/>
    </row>
    <row r="28" spans="2:5" ht="14.65" thickBot="1" x14ac:dyDescent="0.5">
      <c r="B28" s="279"/>
      <c r="C28" s="72" t="s">
        <v>22</v>
      </c>
      <c r="D28" s="73"/>
      <c r="E28" s="74"/>
    </row>
    <row r="29" spans="2:5" x14ac:dyDescent="0.45">
      <c r="B29" s="280" t="s">
        <v>23</v>
      </c>
      <c r="C29" s="43" t="s">
        <v>24</v>
      </c>
      <c r="D29" s="27"/>
      <c r="E29" s="11"/>
    </row>
    <row r="30" spans="2:5" ht="14.65" thickBot="1" x14ac:dyDescent="0.5">
      <c r="B30" s="281"/>
      <c r="C30" s="44" t="s">
        <v>25</v>
      </c>
      <c r="D30" s="28"/>
      <c r="E30" s="13"/>
    </row>
    <row r="31" spans="2:5" x14ac:dyDescent="0.45">
      <c r="B31" s="276" t="s">
        <v>26</v>
      </c>
      <c r="C31" s="45" t="s">
        <v>27</v>
      </c>
      <c r="D31" s="29"/>
      <c r="E31" s="14"/>
    </row>
    <row r="32" spans="2:5" x14ac:dyDescent="0.45">
      <c r="B32" s="277"/>
      <c r="C32" s="46" t="s">
        <v>28</v>
      </c>
      <c r="D32" s="30"/>
      <c r="E32" s="15"/>
    </row>
    <row r="33" spans="2:5" x14ac:dyDescent="0.45">
      <c r="B33" s="277"/>
      <c r="C33" s="46" t="s">
        <v>29</v>
      </c>
      <c r="D33" s="30"/>
      <c r="E33" s="15"/>
    </row>
    <row r="34" spans="2:5" ht="14.65" thickBot="1" x14ac:dyDescent="0.5">
      <c r="B34" s="278"/>
      <c r="C34" s="47" t="s">
        <v>30</v>
      </c>
      <c r="D34" s="31"/>
      <c r="E34" s="16"/>
    </row>
    <row r="35" spans="2:5" ht="14.65" thickBot="1" x14ac:dyDescent="0.5">
      <c r="B35" s="75" t="s">
        <v>31</v>
      </c>
      <c r="C35" s="76" t="s">
        <v>88</v>
      </c>
      <c r="D35" s="77"/>
      <c r="E35" s="78"/>
    </row>
    <row r="36" spans="2:5" x14ac:dyDescent="0.45">
      <c r="B36" s="263" t="s">
        <v>36</v>
      </c>
      <c r="C36" s="51" t="s">
        <v>37</v>
      </c>
      <c r="D36" s="35"/>
      <c r="E36" s="20"/>
    </row>
    <row r="37" spans="2:5" ht="14.65" thickBot="1" x14ac:dyDescent="0.5">
      <c r="B37" s="264"/>
      <c r="C37" s="53" t="s">
        <v>38</v>
      </c>
      <c r="D37" s="37"/>
      <c r="E37" s="22"/>
    </row>
    <row r="38" spans="2:5" x14ac:dyDescent="0.45">
      <c r="B38" s="268" t="s">
        <v>41</v>
      </c>
      <c r="C38" s="54" t="s">
        <v>39</v>
      </c>
      <c r="D38" s="38"/>
      <c r="E38" s="23"/>
    </row>
    <row r="39" spans="2:5" x14ac:dyDescent="0.45">
      <c r="B39" s="269"/>
      <c r="C39" s="55" t="s">
        <v>40</v>
      </c>
      <c r="D39" s="39"/>
      <c r="E39" s="24"/>
    </row>
    <row r="40" spans="2:5" ht="14.65" thickBot="1" x14ac:dyDescent="0.5">
      <c r="B40" s="270"/>
      <c r="C40" s="56" t="s">
        <v>42</v>
      </c>
      <c r="D40" s="40"/>
      <c r="E40" s="25"/>
    </row>
    <row r="41" spans="2:5" x14ac:dyDescent="0.45">
      <c r="B41" s="280" t="s">
        <v>76</v>
      </c>
      <c r="C41" s="63" t="s">
        <v>77</v>
      </c>
      <c r="D41" s="11"/>
      <c r="E41" s="11"/>
    </row>
    <row r="42" spans="2:5" x14ac:dyDescent="0.45">
      <c r="B42" s="287"/>
      <c r="C42" s="79" t="s">
        <v>78</v>
      </c>
      <c r="D42" s="12"/>
      <c r="E42" s="12"/>
    </row>
    <row r="43" spans="2:5" ht="14.65" thickBot="1" x14ac:dyDescent="0.5">
      <c r="B43" s="288"/>
      <c r="C43" s="80" t="s">
        <v>79</v>
      </c>
      <c r="D43" s="81"/>
      <c r="E43" s="81"/>
    </row>
    <row r="44" spans="2:5" x14ac:dyDescent="0.45">
      <c r="B44" s="276" t="s">
        <v>80</v>
      </c>
      <c r="C44" s="65" t="s">
        <v>81</v>
      </c>
      <c r="D44" s="14"/>
      <c r="E44" s="14"/>
    </row>
    <row r="45" spans="2:5" x14ac:dyDescent="0.45">
      <c r="B45" s="277"/>
      <c r="C45" s="82" t="s">
        <v>82</v>
      </c>
      <c r="D45" s="15"/>
      <c r="E45" s="15"/>
    </row>
    <row r="46" spans="2:5" ht="14.65" thickBot="1" x14ac:dyDescent="0.5">
      <c r="B46" s="278"/>
      <c r="C46" s="66" t="s">
        <v>83</v>
      </c>
      <c r="D46" s="16"/>
      <c r="E46" s="16"/>
    </row>
    <row r="47" spans="2:5" x14ac:dyDescent="0.45">
      <c r="B47" s="271" t="s">
        <v>34</v>
      </c>
      <c r="C47" s="83" t="s">
        <v>47</v>
      </c>
      <c r="D47" s="84"/>
      <c r="E47" s="85"/>
    </row>
    <row r="48" spans="2:5" x14ac:dyDescent="0.45">
      <c r="B48" s="266"/>
      <c r="C48" s="49" t="s">
        <v>35</v>
      </c>
      <c r="D48" s="33"/>
      <c r="E48" s="18"/>
    </row>
    <row r="49" spans="2:5" x14ac:dyDescent="0.45">
      <c r="B49" s="272"/>
      <c r="C49" s="86" t="s">
        <v>84</v>
      </c>
      <c r="D49" s="87"/>
      <c r="E49" s="88"/>
    </row>
    <row r="50" spans="2:5" ht="14.65" thickBot="1" x14ac:dyDescent="0.5">
      <c r="B50" s="272"/>
      <c r="C50" s="86" t="s">
        <v>48</v>
      </c>
      <c r="D50" s="87"/>
      <c r="E50" s="88"/>
    </row>
    <row r="51" spans="2:5" x14ac:dyDescent="0.45">
      <c r="B51" s="263" t="s">
        <v>50</v>
      </c>
      <c r="C51" s="51" t="s">
        <v>51</v>
      </c>
      <c r="D51" s="35"/>
      <c r="E51" s="20"/>
    </row>
    <row r="52" spans="2:5" x14ac:dyDescent="0.45">
      <c r="B52" s="275"/>
      <c r="C52" s="52" t="s">
        <v>52</v>
      </c>
      <c r="D52" s="36"/>
      <c r="E52" s="21"/>
    </row>
    <row r="53" spans="2:5" x14ac:dyDescent="0.45">
      <c r="B53" s="275"/>
      <c r="C53" s="52" t="s">
        <v>85</v>
      </c>
      <c r="D53" s="36"/>
      <c r="E53" s="21"/>
    </row>
    <row r="54" spans="2:5" x14ac:dyDescent="0.45">
      <c r="B54" s="275"/>
      <c r="C54" s="52" t="s">
        <v>53</v>
      </c>
      <c r="D54" s="36"/>
      <c r="E54" s="21"/>
    </row>
    <row r="55" spans="2:5" ht="14.65" thickBot="1" x14ac:dyDescent="0.5">
      <c r="B55" s="264"/>
      <c r="C55" s="53" t="s">
        <v>54</v>
      </c>
      <c r="D55" s="37"/>
      <c r="E55" s="22"/>
    </row>
    <row r="56" spans="2:5" ht="14.65" thickBot="1" x14ac:dyDescent="0.5">
      <c r="B56" s="273" t="s">
        <v>49</v>
      </c>
      <c r="C56" s="274"/>
      <c r="D56" s="41">
        <f>SUM(D4:D55)</f>
        <v>0</v>
      </c>
      <c r="E56" s="9">
        <f>SUM(E4:E55)</f>
        <v>0</v>
      </c>
    </row>
    <row r="57" spans="2:5" ht="14.65" thickBot="1" x14ac:dyDescent="0.5">
      <c r="B57" s="284"/>
      <c r="C57" s="285"/>
      <c r="D57" s="285"/>
      <c r="E57" s="286"/>
    </row>
    <row r="58" spans="2:5" ht="14.65" thickBot="1" x14ac:dyDescent="0.5">
      <c r="B58" s="258" t="s">
        <v>67</v>
      </c>
      <c r="C58" s="259"/>
      <c r="D58" s="259"/>
      <c r="E58" s="260"/>
    </row>
    <row r="59" spans="2:5" ht="14.65" thickBot="1" x14ac:dyDescent="0.5">
      <c r="B59" s="58" t="s">
        <v>32</v>
      </c>
      <c r="C59" s="61" t="s">
        <v>33</v>
      </c>
      <c r="D59" s="59" t="s">
        <v>55</v>
      </c>
      <c r="E59" s="59" t="s">
        <v>56</v>
      </c>
    </row>
    <row r="60" spans="2:5" x14ac:dyDescent="0.45">
      <c r="B60" s="289" t="s">
        <v>57</v>
      </c>
      <c r="C60" s="63" t="s">
        <v>58</v>
      </c>
      <c r="D60" s="11"/>
      <c r="E60" s="11"/>
    </row>
    <row r="61" spans="2:5" ht="14.65" thickBot="1" x14ac:dyDescent="0.5">
      <c r="B61" s="290"/>
      <c r="C61" s="64" t="s">
        <v>59</v>
      </c>
      <c r="D61" s="13"/>
      <c r="E61" s="13"/>
    </row>
    <row r="62" spans="2:5" x14ac:dyDescent="0.45">
      <c r="B62" s="293" t="s">
        <v>60</v>
      </c>
      <c r="C62" s="65" t="s">
        <v>61</v>
      </c>
      <c r="D62" s="14"/>
      <c r="E62" s="14"/>
    </row>
    <row r="63" spans="2:5" ht="14.65" thickBot="1" x14ac:dyDescent="0.5">
      <c r="B63" s="294"/>
      <c r="C63" s="66" t="s">
        <v>65</v>
      </c>
      <c r="D63" s="16"/>
      <c r="E63" s="16"/>
    </row>
    <row r="64" spans="2:5" x14ac:dyDescent="0.45">
      <c r="B64" s="291" t="s">
        <v>62</v>
      </c>
      <c r="C64" s="67" t="s">
        <v>63</v>
      </c>
      <c r="D64" s="20"/>
      <c r="E64" s="20"/>
    </row>
    <row r="65" spans="2:5" ht="14.65" thickBot="1" x14ac:dyDescent="0.5">
      <c r="B65" s="292"/>
      <c r="C65" s="68" t="s">
        <v>64</v>
      </c>
      <c r="D65" s="22"/>
      <c r="E65" s="22"/>
    </row>
    <row r="66" spans="2:5" ht="14.65" thickBot="1" x14ac:dyDescent="0.5">
      <c r="B66" s="261" t="s">
        <v>68</v>
      </c>
      <c r="C66" s="262"/>
      <c r="D66" s="191">
        <f>SUM(D60:D65)</f>
        <v>0</v>
      </c>
      <c r="E66" s="191">
        <f>SUM(E60:E65)</f>
        <v>0</v>
      </c>
    </row>
    <row r="67" spans="2:5" ht="14.65" thickBot="1" x14ac:dyDescent="0.5">
      <c r="B67" s="284"/>
      <c r="C67" s="285"/>
      <c r="D67" s="285"/>
      <c r="E67" s="286"/>
    </row>
    <row r="68" spans="2:5" ht="14.65" thickBot="1" x14ac:dyDescent="0.5">
      <c r="B68" s="282" t="s">
        <v>69</v>
      </c>
      <c r="C68" s="283"/>
      <c r="D68" s="70">
        <f>D66-D56</f>
        <v>0</v>
      </c>
      <c r="E68" s="71">
        <f>E66-E56</f>
        <v>0</v>
      </c>
    </row>
  </sheetData>
  <mergeCells count="22">
    <mergeCell ref="B68:C68"/>
    <mergeCell ref="B57:E57"/>
    <mergeCell ref="B67:E67"/>
    <mergeCell ref="B41:B43"/>
    <mergeCell ref="B44:B46"/>
    <mergeCell ref="B60:B61"/>
    <mergeCell ref="B64:B65"/>
    <mergeCell ref="B62:B63"/>
    <mergeCell ref="B2:E2"/>
    <mergeCell ref="B58:E58"/>
    <mergeCell ref="B66:C66"/>
    <mergeCell ref="B36:B37"/>
    <mergeCell ref="B10:B18"/>
    <mergeCell ref="B38:B40"/>
    <mergeCell ref="B47:B50"/>
    <mergeCell ref="B56:C56"/>
    <mergeCell ref="B51:B55"/>
    <mergeCell ref="B4:B9"/>
    <mergeCell ref="B19:B22"/>
    <mergeCell ref="B23:B28"/>
    <mergeCell ref="B29:B30"/>
    <mergeCell ref="B31:B34"/>
  </mergeCells>
  <conditionalFormatting sqref="D68:E6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52A3B-BA4C-4729-A6F8-6E10E4134C81}">
  <dimension ref="B1:J130"/>
  <sheetViews>
    <sheetView rightToLeft="1" tabSelected="1" topLeftCell="A63" workbookViewId="0">
      <selection activeCell="D98" sqref="D98"/>
    </sheetView>
  </sheetViews>
  <sheetFormatPr defaultRowHeight="14.25" x14ac:dyDescent="0.45"/>
  <cols>
    <col min="2" max="2" width="10.46484375" style="89" customWidth="1"/>
    <col min="3" max="3" width="23.19921875" bestFit="1" customWidth="1"/>
    <col min="4" max="4" width="14.59765625" style="2" bestFit="1" customWidth="1"/>
    <col min="5" max="5" width="18.3984375" style="2" bestFit="1" customWidth="1"/>
    <col min="6" max="6" width="10.46484375" customWidth="1"/>
    <col min="7" max="7" width="23.19921875" bestFit="1" customWidth="1"/>
    <col min="8" max="8" width="18.53125" bestFit="1" customWidth="1"/>
    <col min="9" max="9" width="14.59765625" bestFit="1" customWidth="1"/>
    <col min="10" max="10" width="18.3984375" bestFit="1" customWidth="1"/>
    <col min="11" max="11" width="15.33203125" bestFit="1" customWidth="1"/>
    <col min="12" max="12" width="18.53125" customWidth="1"/>
    <col min="13" max="13" width="9.73046875" bestFit="1" customWidth="1"/>
  </cols>
  <sheetData>
    <row r="1" spans="2:5" ht="14.65" thickBot="1" x14ac:dyDescent="0.5"/>
    <row r="2" spans="2:5" ht="14.65" thickBot="1" x14ac:dyDescent="0.5">
      <c r="B2" s="282" t="s">
        <v>71</v>
      </c>
      <c r="C2" s="283"/>
      <c r="D2" s="283"/>
      <c r="E2" s="295"/>
    </row>
    <row r="3" spans="2:5" ht="14.65" thickBot="1" x14ac:dyDescent="0.5">
      <c r="B3" s="8" t="s">
        <v>32</v>
      </c>
      <c r="C3" s="90" t="s">
        <v>33</v>
      </c>
      <c r="D3" s="59" t="s">
        <v>55</v>
      </c>
      <c r="E3" s="59" t="s">
        <v>56</v>
      </c>
    </row>
    <row r="4" spans="2:5" x14ac:dyDescent="0.45">
      <c r="B4" s="276" t="s">
        <v>5</v>
      </c>
      <c r="C4" s="65" t="s">
        <v>70</v>
      </c>
      <c r="D4" s="14"/>
      <c r="E4" s="14"/>
    </row>
    <row r="5" spans="2:5" x14ac:dyDescent="0.45">
      <c r="B5" s="277"/>
      <c r="C5" s="82" t="s">
        <v>2</v>
      </c>
      <c r="D5" s="15"/>
      <c r="E5" s="15"/>
    </row>
    <row r="6" spans="2:5" x14ac:dyDescent="0.45">
      <c r="B6" s="277"/>
      <c r="C6" s="82" t="s">
        <v>3</v>
      </c>
      <c r="D6" s="15"/>
      <c r="E6" s="15"/>
    </row>
    <row r="7" spans="2:5" x14ac:dyDescent="0.45">
      <c r="B7" s="277"/>
      <c r="C7" s="82" t="s">
        <v>4</v>
      </c>
      <c r="D7" s="15"/>
      <c r="E7" s="15"/>
    </row>
    <row r="8" spans="2:5" ht="14.65" thickBot="1" x14ac:dyDescent="0.5">
      <c r="B8" s="278"/>
      <c r="C8" s="66" t="s">
        <v>1</v>
      </c>
      <c r="D8" s="16"/>
      <c r="E8" s="16"/>
    </row>
    <row r="9" spans="2:5" x14ac:dyDescent="0.45">
      <c r="B9" s="265" t="s">
        <v>106</v>
      </c>
      <c r="C9" s="94" t="s">
        <v>72</v>
      </c>
      <c r="D9" s="17"/>
      <c r="E9" s="17"/>
    </row>
    <row r="10" spans="2:5" x14ac:dyDescent="0.45">
      <c r="B10" s="271"/>
      <c r="C10" s="239" t="s">
        <v>195</v>
      </c>
      <c r="D10" s="85"/>
      <c r="E10" s="85"/>
    </row>
    <row r="11" spans="2:5" x14ac:dyDescent="0.45">
      <c r="B11" s="266"/>
      <c r="C11" s="95" t="s">
        <v>73</v>
      </c>
      <c r="D11" s="18">
        <f>(D9-D10*פרמטרים!C23)*פרמטרים!D24+פרמטרים!E23*עסק!D10</f>
        <v>0</v>
      </c>
      <c r="E11" s="18">
        <f>(E9-E10*פרמטרים!C23)*פרמטרים!D24+פרמטרים!C23*עסק!E10</f>
        <v>0</v>
      </c>
    </row>
    <row r="12" spans="2:5" ht="14.65" thickBot="1" x14ac:dyDescent="0.5">
      <c r="B12" s="266"/>
      <c r="C12" s="95" t="s">
        <v>90</v>
      </c>
      <c r="D12" s="18">
        <f>IF(D9&lt;=D10*פרמטרים!H12,פרמטרים!H11*עסק!D9,עסק!D10*פרמטרים!H12*פרמטרים!H11)</f>
        <v>0</v>
      </c>
      <c r="E12" s="18">
        <f>IF(E9&lt;=E10*פרמטרים!H12,פרמטרים!H11*עסק!E9,עסק!E10*פרמטרים!H12*פרמטרים!H11)</f>
        <v>0</v>
      </c>
    </row>
    <row r="13" spans="2:5" x14ac:dyDescent="0.45">
      <c r="B13" s="302" t="s">
        <v>118</v>
      </c>
      <c r="C13" s="67" t="s">
        <v>119</v>
      </c>
      <c r="D13" s="20"/>
      <c r="E13" s="20"/>
    </row>
    <row r="14" spans="2:5" x14ac:dyDescent="0.45">
      <c r="B14" s="303"/>
      <c r="C14" s="97" t="s">
        <v>74</v>
      </c>
      <c r="D14" s="21"/>
      <c r="E14" s="21"/>
    </row>
    <row r="15" spans="2:5" x14ac:dyDescent="0.45">
      <c r="B15" s="303"/>
      <c r="C15" s="97" t="s">
        <v>120</v>
      </c>
      <c r="D15" s="21"/>
      <c r="E15" s="21"/>
    </row>
    <row r="16" spans="2:5" ht="14.65" thickBot="1" x14ac:dyDescent="0.5">
      <c r="B16" s="304"/>
      <c r="C16" s="68" t="s">
        <v>122</v>
      </c>
      <c r="D16" s="22">
        <f>IF(D13&gt;=פרמטרים!C29,פרמטרים!E29,IF(עסק!D13&gt;=פרמטרים!C23,(עסק!D13-פרמטרים!C23)*פרמטרים!D29+פרמטרים!E28,עסק!D13*פרמטרים!D28))</f>
        <v>0</v>
      </c>
      <c r="E16" s="22">
        <f>IF(E13&gt;=פרמטרים!C29,פרמטרים!E29,IF(עסק!E13&gt;=פרמטרים!C23,(עסק!E13-פרמטרים!C23)*פרמטרים!D29+פרמטרים!E28,עסק!E13*פרמטרים!D28))</f>
        <v>0</v>
      </c>
    </row>
    <row r="17" spans="2:5" x14ac:dyDescent="0.45">
      <c r="B17" s="268" t="s">
        <v>80</v>
      </c>
      <c r="C17" s="98" t="s">
        <v>91</v>
      </c>
      <c r="D17" s="23"/>
      <c r="E17" s="23"/>
    </row>
    <row r="18" spans="2:5" x14ac:dyDescent="0.45">
      <c r="B18" s="269"/>
      <c r="C18" s="99" t="s">
        <v>92</v>
      </c>
      <c r="D18" s="24"/>
      <c r="E18" s="24"/>
    </row>
    <row r="19" spans="2:5" x14ac:dyDescent="0.45">
      <c r="B19" s="269"/>
      <c r="C19" s="99" t="s">
        <v>93</v>
      </c>
      <c r="D19" s="24"/>
      <c r="E19" s="24"/>
    </row>
    <row r="20" spans="2:5" x14ac:dyDescent="0.45">
      <c r="B20" s="269"/>
      <c r="C20" s="99" t="s">
        <v>98</v>
      </c>
      <c r="D20" s="24"/>
      <c r="E20" s="24"/>
    </row>
    <row r="21" spans="2:5" x14ac:dyDescent="0.45">
      <c r="B21" s="269"/>
      <c r="C21" s="99" t="s">
        <v>99</v>
      </c>
      <c r="D21" s="24"/>
      <c r="E21" s="24"/>
    </row>
    <row r="22" spans="2:5" x14ac:dyDescent="0.45">
      <c r="B22" s="269"/>
      <c r="C22" s="99" t="s">
        <v>114</v>
      </c>
      <c r="D22" s="24"/>
      <c r="E22" s="24"/>
    </row>
    <row r="23" spans="2:5" x14ac:dyDescent="0.45">
      <c r="B23" s="269"/>
      <c r="C23" s="99" t="s">
        <v>108</v>
      </c>
      <c r="D23" s="24"/>
      <c r="E23" s="24"/>
    </row>
    <row r="24" spans="2:5" ht="14.65" thickBot="1" x14ac:dyDescent="0.5">
      <c r="B24" s="279"/>
      <c r="C24" s="100" t="s">
        <v>89</v>
      </c>
      <c r="D24" s="74"/>
      <c r="E24" s="74"/>
    </row>
    <row r="25" spans="2:5" x14ac:dyDescent="0.45">
      <c r="B25" s="280" t="s">
        <v>94</v>
      </c>
      <c r="C25" s="63" t="s">
        <v>96</v>
      </c>
      <c r="D25" s="11"/>
      <c r="E25" s="11"/>
    </row>
    <row r="26" spans="2:5" x14ac:dyDescent="0.45">
      <c r="B26" s="287"/>
      <c r="C26" s="79" t="s">
        <v>97</v>
      </c>
      <c r="D26" s="12"/>
      <c r="E26" s="12"/>
    </row>
    <row r="27" spans="2:5" x14ac:dyDescent="0.45">
      <c r="B27" s="287"/>
      <c r="C27" s="79" t="s">
        <v>95</v>
      </c>
      <c r="D27" s="12"/>
      <c r="E27" s="12"/>
    </row>
    <row r="28" spans="2:5" ht="14.65" thickBot="1" x14ac:dyDescent="0.5">
      <c r="B28" s="281"/>
      <c r="C28" s="64" t="s">
        <v>100</v>
      </c>
      <c r="D28" s="13"/>
      <c r="E28" s="13"/>
    </row>
    <row r="29" spans="2:5" x14ac:dyDescent="0.45">
      <c r="B29" s="276" t="s">
        <v>43</v>
      </c>
      <c r="C29" s="65" t="s">
        <v>101</v>
      </c>
      <c r="D29" s="14"/>
      <c r="E29" s="14"/>
    </row>
    <row r="30" spans="2:5" x14ac:dyDescent="0.45">
      <c r="B30" s="277"/>
      <c r="C30" s="82" t="s">
        <v>9</v>
      </c>
      <c r="D30" s="15"/>
      <c r="E30" s="15"/>
    </row>
    <row r="31" spans="2:5" x14ac:dyDescent="0.45">
      <c r="B31" s="277"/>
      <c r="C31" s="82" t="s">
        <v>102</v>
      </c>
      <c r="D31" s="15"/>
      <c r="E31" s="15"/>
    </row>
    <row r="32" spans="2:5" x14ac:dyDescent="0.45">
      <c r="B32" s="277"/>
      <c r="C32" s="82" t="s">
        <v>103</v>
      </c>
      <c r="D32" s="15"/>
      <c r="E32" s="15"/>
    </row>
    <row r="33" spans="2:10" x14ac:dyDescent="0.45">
      <c r="B33" s="277"/>
      <c r="C33" s="82" t="s">
        <v>105</v>
      </c>
      <c r="D33" s="15"/>
      <c r="E33" s="15"/>
      <c r="G33" s="89"/>
      <c r="I33" s="2"/>
      <c r="J33" s="2"/>
    </row>
    <row r="34" spans="2:10" x14ac:dyDescent="0.45">
      <c r="B34" s="296"/>
      <c r="C34" s="108" t="s">
        <v>145</v>
      </c>
      <c r="D34" s="109"/>
      <c r="E34" s="109"/>
    </row>
    <row r="35" spans="2:10" ht="14.65" thickBot="1" x14ac:dyDescent="0.5">
      <c r="B35" s="278"/>
      <c r="C35" s="66" t="s">
        <v>87</v>
      </c>
      <c r="D35" s="16"/>
      <c r="E35" s="16"/>
    </row>
    <row r="36" spans="2:10" x14ac:dyDescent="0.45">
      <c r="B36" s="297" t="s">
        <v>107</v>
      </c>
      <c r="C36" s="94" t="s">
        <v>20</v>
      </c>
      <c r="D36" s="17"/>
      <c r="E36" s="17"/>
    </row>
    <row r="37" spans="2:10" x14ac:dyDescent="0.45">
      <c r="B37" s="298"/>
      <c r="C37" s="95" t="s">
        <v>21</v>
      </c>
      <c r="D37" s="18"/>
      <c r="E37" s="18"/>
    </row>
    <row r="38" spans="2:10" x14ac:dyDescent="0.45">
      <c r="B38" s="298"/>
      <c r="C38" s="95" t="s">
        <v>121</v>
      </c>
      <c r="D38" s="18"/>
      <c r="E38" s="18"/>
    </row>
    <row r="39" spans="2:10" x14ac:dyDescent="0.45">
      <c r="B39" s="298"/>
      <c r="C39" s="95" t="s">
        <v>112</v>
      </c>
      <c r="D39" s="18"/>
      <c r="E39" s="18"/>
    </row>
    <row r="40" spans="2:10" x14ac:dyDescent="0.45">
      <c r="B40" s="298"/>
      <c r="C40" s="95" t="s">
        <v>109</v>
      </c>
      <c r="D40" s="18"/>
      <c r="E40" s="18"/>
    </row>
    <row r="41" spans="2:10" x14ac:dyDescent="0.45">
      <c r="B41" s="298"/>
      <c r="C41" s="95" t="s">
        <v>110</v>
      </c>
      <c r="D41" s="18"/>
      <c r="E41" s="18"/>
    </row>
    <row r="42" spans="2:10" x14ac:dyDescent="0.45">
      <c r="B42" s="298"/>
      <c r="C42" s="95" t="s">
        <v>111</v>
      </c>
      <c r="D42" s="18"/>
      <c r="E42" s="18"/>
    </row>
    <row r="43" spans="2:10" ht="14.65" thickBot="1" x14ac:dyDescent="0.5">
      <c r="B43" s="299"/>
      <c r="C43" s="96" t="s">
        <v>113</v>
      </c>
      <c r="D43" s="19"/>
      <c r="E43" s="19"/>
    </row>
    <row r="44" spans="2:10" x14ac:dyDescent="0.45">
      <c r="B44" s="300" t="s">
        <v>115</v>
      </c>
      <c r="C44" s="101" t="s">
        <v>116</v>
      </c>
      <c r="D44" s="103"/>
      <c r="E44" s="103"/>
    </row>
    <row r="45" spans="2:10" ht="14.65" thickBot="1" x14ac:dyDescent="0.5">
      <c r="B45" s="301"/>
      <c r="C45" s="102" t="s">
        <v>117</v>
      </c>
      <c r="D45" s="104"/>
      <c r="E45" s="104"/>
    </row>
    <row r="46" spans="2:10" x14ac:dyDescent="0.45">
      <c r="B46" s="268" t="s">
        <v>50</v>
      </c>
      <c r="C46" s="98" t="s">
        <v>123</v>
      </c>
      <c r="D46" s="23"/>
      <c r="E46" s="23"/>
    </row>
    <row r="47" spans="2:10" x14ac:dyDescent="0.45">
      <c r="B47" s="269"/>
      <c r="C47" s="99" t="s">
        <v>124</v>
      </c>
      <c r="D47" s="24"/>
      <c r="E47" s="24"/>
    </row>
    <row r="48" spans="2:10" ht="14.65" thickBot="1" x14ac:dyDescent="0.5">
      <c r="B48" s="279"/>
      <c r="C48" s="100" t="s">
        <v>125</v>
      </c>
      <c r="D48" s="74"/>
      <c r="E48" s="74"/>
    </row>
    <row r="49" spans="2:5" ht="14.65" thickBot="1" x14ac:dyDescent="0.5">
      <c r="B49" s="273" t="s">
        <v>134</v>
      </c>
      <c r="C49" s="274"/>
      <c r="D49" s="41">
        <f>SUM(D4:D48)</f>
        <v>0</v>
      </c>
      <c r="E49" s="9">
        <f>SUM(E4:E48)</f>
        <v>0</v>
      </c>
    </row>
    <row r="50" spans="2:5" ht="14.65" thickBot="1" x14ac:dyDescent="0.5"/>
    <row r="51" spans="2:5" ht="14.65" thickBot="1" x14ac:dyDescent="0.5">
      <c r="B51" s="282" t="s">
        <v>146</v>
      </c>
      <c r="C51" s="283"/>
      <c r="D51" s="283"/>
      <c r="E51" s="295"/>
    </row>
    <row r="52" spans="2:5" ht="14.65" thickBot="1" x14ac:dyDescent="0.5">
      <c r="B52" s="58" t="s">
        <v>32</v>
      </c>
      <c r="C52" s="61" t="s">
        <v>33</v>
      </c>
      <c r="D52" s="59" t="s">
        <v>147</v>
      </c>
      <c r="E52" s="4" t="s">
        <v>148</v>
      </c>
    </row>
    <row r="53" spans="2:5" ht="14.25" customHeight="1" x14ac:dyDescent="0.45">
      <c r="B53" s="310" t="s">
        <v>138</v>
      </c>
      <c r="C53" s="63" t="s">
        <v>139</v>
      </c>
      <c r="D53" s="124"/>
      <c r="E53" s="125"/>
    </row>
    <row r="54" spans="2:5" x14ac:dyDescent="0.45">
      <c r="B54" s="311"/>
      <c r="C54" s="82" t="s">
        <v>140</v>
      </c>
      <c r="D54" s="135"/>
      <c r="E54" s="136"/>
    </row>
    <row r="55" spans="2:5" x14ac:dyDescent="0.45">
      <c r="B55" s="311"/>
      <c r="C55" s="95" t="s">
        <v>141</v>
      </c>
      <c r="D55" s="147"/>
      <c r="E55" s="148"/>
    </row>
    <row r="56" spans="2:5" x14ac:dyDescent="0.45">
      <c r="B56" s="311"/>
      <c r="C56" s="97" t="s">
        <v>142</v>
      </c>
      <c r="D56" s="158"/>
      <c r="E56" s="159"/>
    </row>
    <row r="57" spans="2:5" x14ac:dyDescent="0.45">
      <c r="B57" s="311"/>
      <c r="C57" s="99" t="s">
        <v>143</v>
      </c>
      <c r="D57" s="171"/>
      <c r="E57" s="172"/>
    </row>
    <row r="58" spans="2:5" ht="14.65" thickBot="1" x14ac:dyDescent="0.5">
      <c r="B58" s="312"/>
      <c r="C58" s="186" t="s">
        <v>144</v>
      </c>
      <c r="D58" s="187"/>
      <c r="E58" s="188"/>
    </row>
    <row r="59" spans="2:5" ht="14.65" thickBot="1" x14ac:dyDescent="0.5"/>
    <row r="60" spans="2:5" ht="14.65" thickBot="1" x14ac:dyDescent="0.5">
      <c r="B60" s="282" t="s">
        <v>126</v>
      </c>
      <c r="C60" s="283"/>
      <c r="D60" s="283"/>
      <c r="E60" s="295"/>
    </row>
    <row r="61" spans="2:5" ht="14.65" thickBot="1" x14ac:dyDescent="0.5">
      <c r="B61" s="58" t="s">
        <v>32</v>
      </c>
      <c r="C61" s="61" t="s">
        <v>33</v>
      </c>
      <c r="D61" s="59" t="s">
        <v>55</v>
      </c>
      <c r="E61" s="59" t="s">
        <v>56</v>
      </c>
    </row>
    <row r="62" spans="2:5" x14ac:dyDescent="0.45">
      <c r="B62" s="307" t="s">
        <v>130</v>
      </c>
      <c r="C62" s="62" t="s">
        <v>149</v>
      </c>
      <c r="D62" s="105">
        <f>$D$53*מוצרים!D4+$D$54*מוצרים!H4+$D$55*מוצרים!D15+$D$56*מוצרים!H15+$D$57*מוצרים!D26+$D$58*מוצרים!H26</f>
        <v>0</v>
      </c>
      <c r="E62" s="105">
        <f>$ED$87*מוצרים!D4+$E$54*מוצרים!H4+$E$55*מוצרים!D15+$E$56*מוצרים!H15+$E$57*מוצרים!D26+$E$58*מוצרים!H26</f>
        <v>0</v>
      </c>
    </row>
    <row r="63" spans="2:5" x14ac:dyDescent="0.45">
      <c r="B63" s="308"/>
      <c r="C63" s="91" t="s">
        <v>150</v>
      </c>
      <c r="D63" s="106">
        <f>$D$53*מוצרים!D5+$D$54*מוצרים!H5+$D$55*מוצרים!D16+$D$56*מוצרים!H16+$D$57*מוצרים!D27+$D$58*מוצרים!H27</f>
        <v>0</v>
      </c>
      <c r="E63" s="106">
        <f>$ED$87*מוצרים!D5+$E$54*מוצרים!H5+$E$55*מוצרים!D16+$E$56*מוצרים!H16+$E$57*מוצרים!D27+$E$58*מוצרים!H27</f>
        <v>0</v>
      </c>
    </row>
    <row r="64" spans="2:5" x14ac:dyDescent="0.45">
      <c r="B64" s="308"/>
      <c r="C64" s="91" t="s">
        <v>151</v>
      </c>
      <c r="D64" s="106">
        <f>$D$53*מוצרים!D7+$D$54*מוצרים!H7+$D$55*מוצרים!D18+$D$56*מוצרים!H18+$D$57*מוצרים!D29+$D$58*מוצרים!H29</f>
        <v>0</v>
      </c>
      <c r="E64" s="106">
        <f>$ED$87*מוצרים!D7+$E$54*מוצרים!H7+$E$55*מוצרים!D18+$E$56*מוצרים!H18+$E$57*מוצרים!D29+$E$58*מוצרים!H29</f>
        <v>0</v>
      </c>
    </row>
    <row r="65" spans="2:5" x14ac:dyDescent="0.45">
      <c r="B65" s="308"/>
      <c r="C65" s="91" t="s">
        <v>152</v>
      </c>
      <c r="D65" s="106">
        <f>$D$53*מוצרים!D8+$D$54*מוצרים!H8+$D$55*מוצרים!D19+$D$56*מוצרים!H19+$D$57*מוצרים!D30+$D$58*מוצרים!H30</f>
        <v>0</v>
      </c>
      <c r="E65" s="106">
        <f>$ED$87*מוצרים!D8+$E$54*מוצרים!H8+$E$55*מוצרים!D19+$E$56*מוצרים!H19+$E$57*מוצרים!D30+$E$58*מוצרים!H30</f>
        <v>0</v>
      </c>
    </row>
    <row r="66" spans="2:5" ht="14.65" thickBot="1" x14ac:dyDescent="0.5">
      <c r="B66" s="309"/>
      <c r="C66" s="92" t="s">
        <v>153</v>
      </c>
      <c r="D66" s="107">
        <f>$D$53*מוצרים!D9+$D$54*מוצרים!H9+$D$55*מוצרים!D20+$D$56*מוצרים!H20+$D$57*מוצרים!D31+$D$58*מוצרים!H31</f>
        <v>0</v>
      </c>
      <c r="E66" s="107">
        <f>$ED$87*מוצרים!D9+$E$54*מוצרים!H9+$E$55*מוצרים!D20+$E$56*מוצרים!H20+$E$57*מוצרים!D31+$E$58*מוצרים!H31</f>
        <v>0</v>
      </c>
    </row>
    <row r="67" spans="2:5" ht="14.65" thickBot="1" x14ac:dyDescent="0.5">
      <c r="B67" s="313" t="s">
        <v>155</v>
      </c>
      <c r="C67" s="314"/>
      <c r="D67" s="41">
        <f>SUM(D62:D66)</f>
        <v>0</v>
      </c>
      <c r="E67" s="9">
        <f>SUM(E62:E66)</f>
        <v>0</v>
      </c>
    </row>
    <row r="68" spans="2:5" ht="14.65" thickBot="1" x14ac:dyDescent="0.5"/>
    <row r="69" spans="2:5" ht="14.65" thickBot="1" x14ac:dyDescent="0.5">
      <c r="B69" s="282" t="s">
        <v>67</v>
      </c>
      <c r="C69" s="283"/>
      <c r="D69" s="283"/>
      <c r="E69" s="295"/>
    </row>
    <row r="70" spans="2:5" ht="14.65" thickBot="1" x14ac:dyDescent="0.5">
      <c r="B70" s="58" t="s">
        <v>32</v>
      </c>
      <c r="C70" s="61" t="s">
        <v>33</v>
      </c>
      <c r="D70" s="59" t="s">
        <v>55</v>
      </c>
      <c r="E70" s="59" t="s">
        <v>56</v>
      </c>
    </row>
    <row r="71" spans="2:5" x14ac:dyDescent="0.45">
      <c r="B71" s="310" t="s">
        <v>138</v>
      </c>
      <c r="C71" s="63" t="s">
        <v>156</v>
      </c>
      <c r="D71" s="11">
        <f>D53*מוצרים!D11</f>
        <v>0</v>
      </c>
      <c r="E71" s="27">
        <f>E53*מוצרים!D11</f>
        <v>0</v>
      </c>
    </row>
    <row r="72" spans="2:5" x14ac:dyDescent="0.45">
      <c r="B72" s="311"/>
      <c r="C72" s="82" t="s">
        <v>157</v>
      </c>
      <c r="D72" s="15">
        <f>D54*מוצרים!H11</f>
        <v>0</v>
      </c>
      <c r="E72" s="30">
        <f>E54*מוצרים!H11</f>
        <v>0</v>
      </c>
    </row>
    <row r="73" spans="2:5" x14ac:dyDescent="0.45">
      <c r="B73" s="311"/>
      <c r="C73" s="95" t="s">
        <v>158</v>
      </c>
      <c r="D73" s="18">
        <f>D55*מוצרים!D22</f>
        <v>0</v>
      </c>
      <c r="E73" s="33">
        <f>E55*מוצרים!D22</f>
        <v>0</v>
      </c>
    </row>
    <row r="74" spans="2:5" x14ac:dyDescent="0.45">
      <c r="B74" s="311"/>
      <c r="C74" s="97" t="s">
        <v>159</v>
      </c>
      <c r="D74" s="21">
        <f>D56*מוצרים!H22</f>
        <v>0</v>
      </c>
      <c r="E74" s="36">
        <f>E56*מוצרים!H22</f>
        <v>0</v>
      </c>
    </row>
    <row r="75" spans="2:5" x14ac:dyDescent="0.45">
      <c r="B75" s="311"/>
      <c r="C75" s="99" t="s">
        <v>160</v>
      </c>
      <c r="D75" s="24">
        <f>D57*מוצרים!D33</f>
        <v>0</v>
      </c>
      <c r="E75" s="39">
        <f>E57*מוצרים!D33</f>
        <v>0</v>
      </c>
    </row>
    <row r="76" spans="2:5" ht="14.65" thickBot="1" x14ac:dyDescent="0.5">
      <c r="B76" s="315"/>
      <c r="C76" s="181" t="s">
        <v>161</v>
      </c>
      <c r="D76" s="189">
        <f>D58*מוצרים!H33</f>
        <v>0</v>
      </c>
      <c r="E76" s="190">
        <f>E58*מוצרים!H33</f>
        <v>0</v>
      </c>
    </row>
    <row r="77" spans="2:5" ht="14.65" thickBot="1" x14ac:dyDescent="0.5">
      <c r="B77" s="316" t="s">
        <v>162</v>
      </c>
      <c r="C77" s="317"/>
      <c r="D77" s="192">
        <f>SUM(D71:D76)</f>
        <v>0</v>
      </c>
      <c r="E77" s="193">
        <f>SUM(E71:E76)</f>
        <v>0</v>
      </c>
    </row>
    <row r="78" spans="2:5" x14ac:dyDescent="0.45">
      <c r="B78" s="310" t="s">
        <v>60</v>
      </c>
      <c r="C78" s="62" t="s">
        <v>163</v>
      </c>
      <c r="D78" s="60"/>
      <c r="E78" s="110"/>
    </row>
    <row r="79" spans="2:5" x14ac:dyDescent="0.45">
      <c r="B79" s="311"/>
      <c r="C79" s="91" t="s">
        <v>164</v>
      </c>
      <c r="D79" s="111"/>
      <c r="E79" s="112"/>
    </row>
    <row r="80" spans="2:5" ht="14.65" thickBot="1" x14ac:dyDescent="0.5">
      <c r="B80" s="315"/>
      <c r="C80" s="92" t="s">
        <v>165</v>
      </c>
      <c r="D80" s="195"/>
      <c r="E80" s="196"/>
    </row>
    <row r="81" spans="2:6" ht="14.65" thickBot="1" x14ac:dyDescent="0.5">
      <c r="B81" s="200" t="s">
        <v>75</v>
      </c>
      <c r="C81" s="113" t="s">
        <v>119</v>
      </c>
      <c r="D81" s="6">
        <f>D13</f>
        <v>0</v>
      </c>
      <c r="E81" s="201">
        <f>E13</f>
        <v>0</v>
      </c>
    </row>
    <row r="82" spans="2:6" ht="14.65" thickBot="1" x14ac:dyDescent="0.5">
      <c r="B82" s="305" t="s">
        <v>166</v>
      </c>
      <c r="C82" s="306"/>
      <c r="D82" s="191">
        <f>SUM(D77:D81)</f>
        <v>0</v>
      </c>
      <c r="E82" s="194">
        <f>SUM(E77:E81)</f>
        <v>0</v>
      </c>
    </row>
    <row r="83" spans="2:6" ht="14.65" thickBot="1" x14ac:dyDescent="0.5"/>
    <row r="84" spans="2:6" ht="14.65" thickBot="1" x14ac:dyDescent="0.5">
      <c r="B84" s="282" t="s">
        <v>194</v>
      </c>
      <c r="C84" s="283"/>
      <c r="D84" s="283"/>
      <c r="E84" s="295"/>
    </row>
    <row r="85" spans="2:6" ht="14.65" thickBot="1" x14ac:dyDescent="0.5">
      <c r="B85" s="322"/>
      <c r="C85" s="323"/>
      <c r="D85" s="59" t="s">
        <v>55</v>
      </c>
      <c r="E85" s="59" t="s">
        <v>56</v>
      </c>
    </row>
    <row r="86" spans="2:6" x14ac:dyDescent="0.45">
      <c r="B86" s="324" t="s">
        <v>167</v>
      </c>
      <c r="C86" s="325"/>
      <c r="D86" s="105">
        <f>D77*0.17</f>
        <v>0</v>
      </c>
      <c r="E86" s="105">
        <f>E77*0.17</f>
        <v>0</v>
      </c>
      <c r="F86" t="s">
        <v>214</v>
      </c>
    </row>
    <row r="87" spans="2:6" x14ac:dyDescent="0.45">
      <c r="B87" s="326" t="s">
        <v>168</v>
      </c>
      <c r="C87" s="327"/>
      <c r="D87" s="111">
        <f>D71*מוצרים!D6+D72*מוצרים!H6+עסק!D73*מוצרים!D17+עסק!D74*מוצרים!H17+עסק!D75*מוצרים!D28+עסק!D76*מוצרים!H28</f>
        <v>0</v>
      </c>
      <c r="E87" s="111">
        <f>E71*מוצרים!D6+E72*מוצרים!H6+עסק!E73*מוצרים!D17+עסק!E74*מוצרים!H17+עסק!E75*מוצרים!D28+עסק!E76*מוצרים!H28</f>
        <v>0</v>
      </c>
    </row>
    <row r="88" spans="2:6" ht="14.65" thickBot="1" x14ac:dyDescent="0.5">
      <c r="B88" s="328" t="s">
        <v>191</v>
      </c>
      <c r="C88" s="329"/>
      <c r="D88" s="195">
        <f>(D77+D78+D80-D87-D67-D49)*פרמטרים!C3+פרמטרים!C4*עסק!D79</f>
        <v>0</v>
      </c>
      <c r="E88" s="195">
        <f>(E77+E78+E80-E87-E67-E49)*פרמטרים!C3+פרמטרים!C4*עסק!E79</f>
        <v>0</v>
      </c>
    </row>
    <row r="89" spans="2:6" ht="14.65" thickBot="1" x14ac:dyDescent="0.5">
      <c r="B89" s="330" t="s">
        <v>192</v>
      </c>
      <c r="C89" s="331"/>
      <c r="D89" s="197">
        <f>D87</f>
        <v>0</v>
      </c>
      <c r="E89" s="197">
        <f>E87</f>
        <v>0</v>
      </c>
    </row>
    <row r="90" spans="2:6" ht="14.65" thickBot="1" x14ac:dyDescent="0.5">
      <c r="B90" s="318" t="s">
        <v>193</v>
      </c>
      <c r="C90" s="319"/>
      <c r="D90" s="198">
        <f>D87</f>
        <v>0</v>
      </c>
      <c r="E90" s="198">
        <f>E87+E86</f>
        <v>0</v>
      </c>
    </row>
    <row r="91" spans="2:6" ht="14.65" thickBot="1" x14ac:dyDescent="0.5">
      <c r="B91" s="320" t="s">
        <v>169</v>
      </c>
      <c r="C91" s="321"/>
      <c r="D91" s="199">
        <f>D88+D87</f>
        <v>0</v>
      </c>
      <c r="E91" s="199">
        <f>E88+E87+E86</f>
        <v>0</v>
      </c>
    </row>
    <row r="92" spans="2:6" ht="14.65" thickBot="1" x14ac:dyDescent="0.5"/>
    <row r="93" spans="2:6" ht="14.65" thickBot="1" x14ac:dyDescent="0.5">
      <c r="B93" s="282" t="s">
        <v>209</v>
      </c>
      <c r="C93" s="283"/>
      <c r="D93" s="283"/>
      <c r="E93" s="295"/>
    </row>
    <row r="94" spans="2:6" ht="14.65" thickBot="1" x14ac:dyDescent="0.5">
      <c r="B94" s="322"/>
      <c r="C94" s="323"/>
      <c r="D94" s="59" t="s">
        <v>55</v>
      </c>
      <c r="E94" s="59" t="s">
        <v>56</v>
      </c>
    </row>
    <row r="95" spans="2:6" ht="14.65" thickBot="1" x14ac:dyDescent="0.5">
      <c r="B95" s="332" t="s">
        <v>172</v>
      </c>
      <c r="C95" s="333"/>
      <c r="D95" s="253">
        <f>D82-D67-D49-D89-D13</f>
        <v>0</v>
      </c>
      <c r="E95" s="254">
        <f>E82-E67-E49-E89-E13</f>
        <v>0</v>
      </c>
    </row>
    <row r="96" spans="2:6" ht="14.65" thickBot="1" x14ac:dyDescent="0.5">
      <c r="B96" s="334" t="s">
        <v>173</v>
      </c>
      <c r="C96" s="335"/>
      <c r="D96" s="237">
        <f>D82-D67-D49-D90-D13</f>
        <v>0</v>
      </c>
      <c r="E96" s="242">
        <f>E82-E67-E49-E90-E13</f>
        <v>0</v>
      </c>
    </row>
    <row r="97" spans="2:5" ht="14.65" thickBot="1" x14ac:dyDescent="0.5">
      <c r="B97" s="336" t="s">
        <v>174</v>
      </c>
      <c r="C97" s="337"/>
      <c r="D97" s="238">
        <f>D82-D67-D91-D13-D49</f>
        <v>0</v>
      </c>
      <c r="E97" s="243">
        <f>E82-E67-E49-E91-E13</f>
        <v>0</v>
      </c>
    </row>
    <row r="98" spans="2:5" ht="14.65" thickBot="1" x14ac:dyDescent="0.5"/>
    <row r="99" spans="2:5" ht="14.65" thickBot="1" x14ac:dyDescent="0.5">
      <c r="B99" s="282" t="s">
        <v>205</v>
      </c>
      <c r="C99" s="283"/>
      <c r="D99" s="283"/>
      <c r="E99" s="295"/>
    </row>
    <row r="100" spans="2:5" ht="14.65" thickBot="1" x14ac:dyDescent="0.5">
      <c r="B100" s="322"/>
      <c r="C100" s="323"/>
      <c r="D100" s="59" t="s">
        <v>55</v>
      </c>
      <c r="E100" s="4" t="s">
        <v>56</v>
      </c>
    </row>
    <row r="101" spans="2:5" x14ac:dyDescent="0.45">
      <c r="B101" s="324" t="s">
        <v>207</v>
      </c>
      <c r="C101" s="342"/>
      <c r="D101" s="110">
        <f>D77+D81-D67-D49-D89</f>
        <v>0</v>
      </c>
      <c r="E101" s="110">
        <f>E77+E81-E67-E49-E89</f>
        <v>0</v>
      </c>
    </row>
    <row r="102" spans="2:5" x14ac:dyDescent="0.45">
      <c r="B102" s="326" t="s">
        <v>200</v>
      </c>
      <c r="C102" s="338"/>
      <c r="D102" s="251">
        <f>IF(D101&gt;=פרמטרים!B13,פרמטרים!E12+(עסק!D101-פרמטרים!B13)*פרמטרים!D13,
IF(עסק!D101&gt;=פרמטרים!B12,פרמטרים!E11+(עסק!D101-פרמטרים!B12)*פרמטרים!D12,
IF(עסק!D101&gt;=פרמטרים!B11,פרמטרים!E10+(עסק!D101-פרמטרים!B11)*פרמטרים!D11,
IF(עסק!D101&gt;=פרמטרים!B10,פרמטרים!E9+(עסק!D101-פרמטרים!B10)*פרמטרים!D10,
IF(עסק!D101&gt;=פרמטרים!B9,פרמטרים!E8+(עסק!D101-פרמטרים!B9)*פרמטרים!D9,
עסק!D101*פרמטרים!D8)))))</f>
        <v>0</v>
      </c>
      <c r="E102" s="251">
        <f>IF(E101&gt;=פרמטרים!B13,פרמטרים!E12+(עסק!E101-פרמטרים!B13)*פרמטרים!D13,
IF(עסק!E101&gt;=פרמטרים!B12,פרמטרים!E11+(עסק!E101-פרמטרים!B12)*פרמטרים!D12,
IF(עסק!E101&gt;=פרמטרים!B11,פרמטרים!E10+(עסק!E101-פרמטרים!B11)*פרמטרים!D11,
IF(עסק!E101&gt;=פרמטרים!B10,פרמטרים!E9+(עסק!E101-פרמטרים!B10)*פרמטרים!D10,
IF(עסק!E101&gt;=פרמטרים!B9,פרמטרים!E8+(עסק!E101-פרמטרים!B9)*פרמטרים!D9,
עסק!E101*פרמטרים!D8)))))</f>
        <v>0</v>
      </c>
    </row>
    <row r="103" spans="2:5" x14ac:dyDescent="0.45">
      <c r="B103" s="326" t="s">
        <v>208</v>
      </c>
      <c r="C103" s="338"/>
      <c r="D103" s="251">
        <f>D80+D78</f>
        <v>0</v>
      </c>
      <c r="E103" s="251">
        <f>E80+E79+E78</f>
        <v>0</v>
      </c>
    </row>
    <row r="104" spans="2:5" x14ac:dyDescent="0.45">
      <c r="B104" s="326" t="s">
        <v>201</v>
      </c>
      <c r="C104" s="338"/>
      <c r="D104" s="251">
        <f>IF(D103&gt;פרמטרים!B19,פרמטרים!E18+(עסק!D103-פרמטרים!B19)*פרמטרים!D19,
IF(D103&gt;פרמטרים!B18,פרמטרים!E17+(עסק!D103-פרמטרים!B18)*פרמטרים!D18,
עסק!D103*פרמטרים!D17))</f>
        <v>0</v>
      </c>
      <c r="E104" s="251">
        <f>IF(E103&gt;פרמטרים!B19,פרמטרים!E18+(עסק!E103-פרמטרים!B19)*פרמטרים!D19,
IF(E103&gt;פרמטרים!B18,פרמטרים!E17+(עסק!E103-פרמטרים!B18)*פרמטרים!D18,
עסק!E103*פרמטרים!D17))</f>
        <v>0</v>
      </c>
    </row>
    <row r="105" spans="2:5" ht="14.65" thickBot="1" x14ac:dyDescent="0.5">
      <c r="B105" s="343" t="s">
        <v>212</v>
      </c>
      <c r="C105" s="344"/>
      <c r="D105" s="252">
        <f>D79*פרמטרים!H3</f>
        <v>0</v>
      </c>
      <c r="E105" s="252">
        <f>E79*פרמטרים!H3</f>
        <v>0</v>
      </c>
    </row>
    <row r="106" spans="2:5" ht="14.65" thickBot="1" x14ac:dyDescent="0.5">
      <c r="B106" s="330" t="s">
        <v>202</v>
      </c>
      <c r="C106" s="331"/>
      <c r="D106" s="197">
        <f>IF(D104+D102+D105&lt;=פרמטרים!H23*פרמטרים!H24,0,D104+D102+D105-פרמטרים!H23*פרמטרים!H24)</f>
        <v>0</v>
      </c>
      <c r="E106" s="197">
        <f>IF(E104+E102+E105&lt;=פרמטרים!H23*פרמטרים!H24,0,E104+E102+E105-פרמטרים!H23*פרמטרים!H24)</f>
        <v>0</v>
      </c>
    </row>
    <row r="107" spans="2:5" ht="14.65" thickBot="1" x14ac:dyDescent="0.5"/>
    <row r="108" spans="2:5" ht="14.65" thickBot="1" x14ac:dyDescent="0.5">
      <c r="B108" s="282" t="s">
        <v>206</v>
      </c>
      <c r="C108" s="283"/>
      <c r="D108" s="283"/>
      <c r="E108" s="295"/>
    </row>
    <row r="109" spans="2:5" ht="14.65" thickBot="1" x14ac:dyDescent="0.5">
      <c r="B109" s="322"/>
      <c r="C109" s="323"/>
      <c r="D109" s="59" t="s">
        <v>55</v>
      </c>
      <c r="E109" s="59" t="s">
        <v>56</v>
      </c>
    </row>
    <row r="110" spans="2:5" x14ac:dyDescent="0.45">
      <c r="B110" s="324" t="s">
        <v>207</v>
      </c>
      <c r="C110" s="342"/>
      <c r="D110" s="110">
        <f>D77+D81-D67-D49-D90</f>
        <v>0</v>
      </c>
      <c r="E110" s="110">
        <f>E77+E81-E67-E49-E90</f>
        <v>0</v>
      </c>
    </row>
    <row r="111" spans="2:5" x14ac:dyDescent="0.45">
      <c r="B111" s="326" t="s">
        <v>200</v>
      </c>
      <c r="C111" s="338"/>
      <c r="D111" s="251">
        <f>IF(D110&gt;=פרמטרים!B13,פרמטרים!E12+(עסק!D110-פרמטרים!B13)*פרמטרים!D13,
IF(עסק!D110&gt;=פרמטרים!B12,פרמטרים!E11+(עסק!D110-פרמטרים!B12)*פרמטרים!D12,
IF(עסק!D110&gt;=פרמטרים!B11,פרמטרים!E10+(עסק!D110-פרמטרים!B11)*פרמטרים!D11,
IF(עסק!D110&gt;=פרמטרים!B10,פרמטרים!E9+(עסק!D110-פרמטרים!B10)*פרמטרים!D10,
IF(עסק!D110&gt;=פרמטרים!B9,פרמטרים!E8+(עסק!D110-פרמטרים!B9)*פרמטרים!D9,
עסק!D110*פרמטרים!D8)))))</f>
        <v>0</v>
      </c>
      <c r="E111" s="251">
        <f>IF(E110&gt;=פרמטרים!B13,פרמטרים!E12+(עסק!E110-פרמטרים!B13)*פרמטרים!D13,
IF(עסק!E110&gt;=פרמטרים!B12,פרמטרים!E11+(עסק!E110-פרמטרים!B12)*פרמטרים!D12,
IF(עסק!E110&gt;=פרמטרים!B11,פרמטרים!E10+(עסק!E110-פרמטרים!B11)*פרמטרים!D11,
IF(עסק!E110&gt;=פרמטרים!B10,פרמטרים!E9+(עסק!E110-פרמטרים!B10)*פרמטרים!D10,
IF(עסק!E110&gt;=פרמטרים!B9,פרמטרים!E8+(עסק!E110-פרמטרים!B9)*פרמטרים!D9,
עסק!E110*פרמטרים!D8)))))</f>
        <v>0</v>
      </c>
    </row>
    <row r="112" spans="2:5" x14ac:dyDescent="0.45">
      <c r="B112" s="326" t="s">
        <v>208</v>
      </c>
      <c r="C112" s="338"/>
      <c r="D112" s="251">
        <f>D80+D78</f>
        <v>0</v>
      </c>
      <c r="E112" s="251">
        <f>E80+E78</f>
        <v>0</v>
      </c>
    </row>
    <row r="113" spans="2:5" x14ac:dyDescent="0.45">
      <c r="B113" s="326" t="s">
        <v>201</v>
      </c>
      <c r="C113" s="338"/>
      <c r="D113" s="251">
        <f>IF(D112&gt;פרמטרים!B19,פרמטרים!E18+(עסק!D112-פרמטרים!B19)*פרמטרים!D19,
IF(D112&gt;פרמטרים!B18,פרמטרים!E17+(עסק!D112-פרמטרים!B18)*פרמטרים!D18,
עסק!D112*פרמטרים!D17))</f>
        <v>0</v>
      </c>
      <c r="E113" s="251">
        <f>IF(E112&gt;פרמטרים!B19,פרמטרים!E18+(עסק!E112-פרמטרים!B19)*פרמטרים!D19,
IF(E112&gt;פרמטרים!B18,פרמטרים!E17+(עסק!E112-פרמטרים!B18)*פרמטרים!D18,
עסק!E112*פרמטרים!D17))</f>
        <v>0</v>
      </c>
    </row>
    <row r="114" spans="2:5" ht="14.65" thickBot="1" x14ac:dyDescent="0.5">
      <c r="B114" s="343" t="s">
        <v>212</v>
      </c>
      <c r="C114" s="344"/>
      <c r="D114" s="252">
        <f>D79*פרמטרים!H3</f>
        <v>0</v>
      </c>
      <c r="E114" s="252">
        <f>E79*פרמטרים!H3</f>
        <v>0</v>
      </c>
    </row>
    <row r="115" spans="2:5" ht="14.65" thickBot="1" x14ac:dyDescent="0.5">
      <c r="B115" s="318" t="s">
        <v>202</v>
      </c>
      <c r="C115" s="319"/>
      <c r="D115" s="198">
        <f>IF(D113+D111+D114&lt;=פרמטרים!H24*פרמטרים!H23,0,D113+D111+D114-פרמטרים!H24*פרמטרים!H23)</f>
        <v>0</v>
      </c>
      <c r="E115" s="198">
        <f>IF(E113+E111+E114&lt;=פרמטרים!H24*פרמטרים!H23,0,E113+E111+E114-פרמטרים!H24*פרמטרים!H23)</f>
        <v>0</v>
      </c>
    </row>
    <row r="116" spans="2:5" ht="14.65" thickBot="1" x14ac:dyDescent="0.5"/>
    <row r="117" spans="2:5" ht="14.65" thickBot="1" x14ac:dyDescent="0.5">
      <c r="B117" s="282" t="s">
        <v>204</v>
      </c>
      <c r="C117" s="283"/>
      <c r="D117" s="283"/>
      <c r="E117" s="295"/>
    </row>
    <row r="118" spans="2:5" ht="14.65" thickBot="1" x14ac:dyDescent="0.5">
      <c r="B118" s="322"/>
      <c r="C118" s="323"/>
      <c r="D118" s="59" t="s">
        <v>55</v>
      </c>
      <c r="E118" s="59" t="s">
        <v>56</v>
      </c>
    </row>
    <row r="119" spans="2:5" x14ac:dyDescent="0.45">
      <c r="B119" s="324" t="s">
        <v>207</v>
      </c>
      <c r="C119" s="342"/>
      <c r="D119" s="110">
        <f>D77+D81-D67-D49-D91</f>
        <v>0</v>
      </c>
      <c r="E119" s="110">
        <f>E77+E81-E67-E49-E91</f>
        <v>0</v>
      </c>
    </row>
    <row r="120" spans="2:5" x14ac:dyDescent="0.45">
      <c r="B120" s="326" t="s">
        <v>200</v>
      </c>
      <c r="C120" s="338"/>
      <c r="D120" s="251">
        <f>IF(D119&gt;=פרמטרים!B13,פרמטרים!E12+(עסק!D119-פרמטרים!B13)*פרמטרים!D13,
IF(עסק!D119&gt;=פרמטרים!B12,פרמטרים!E11+(עסק!D119-פרמטרים!B12)*פרמטרים!D12,
IF(עסק!D119&gt;=פרמטרים!B11,פרמטרים!E10+(עסק!D119-פרמטרים!B11)*פרמטרים!D11,
IF(עסק!D119&gt;=פרמטרים!B10,פרמטרים!E9+(עסק!D119-פרמטרים!B10)*פרמטרים!D10,
IF(עסק!D119&gt;=פרמטרים!B9,פרמטרים!E8+(עסק!D119-פרמטרים!B9)*פרמטרים!D9,
עסק!D119*פרמטרים!D8)))))</f>
        <v>0</v>
      </c>
      <c r="E120" s="251">
        <f>IF(E119&gt;=פרמטרים!B13,פרמטרים!E12+(עסק!E119-פרמטרים!B13)*פרמטרים!D13,
IF(עסק!E119&gt;=פרמטרים!B12,פרמטרים!E11+(עסק!E119-פרמטרים!B12)*פרמטרים!D12,
IF(עסק!E119&gt;=פרמטרים!B11,פרמטרים!E10+(עסק!E119-פרמטרים!B11)*פרמטרים!D11,
IF(עסק!E119&gt;=פרמטרים!B10,פרמטרים!E9+(עסק!E119-פרמטרים!B10)*פרמטרים!D10,
IF(עסק!E119&gt;=פרמטרים!B9,פרמטרים!E8+(עסק!E119-פרמטרים!B9)*פרמטרים!D9,
עסק!E119*פרמטרים!D8)))))</f>
        <v>0</v>
      </c>
    </row>
    <row r="121" spans="2:5" x14ac:dyDescent="0.45">
      <c r="B121" s="326" t="s">
        <v>208</v>
      </c>
      <c r="C121" s="338"/>
      <c r="D121" s="251">
        <f>D80+D78</f>
        <v>0</v>
      </c>
      <c r="E121" s="251">
        <f>E80+E78</f>
        <v>0</v>
      </c>
    </row>
    <row r="122" spans="2:5" x14ac:dyDescent="0.45">
      <c r="B122" s="326" t="s">
        <v>201</v>
      </c>
      <c r="C122" s="338"/>
      <c r="D122" s="251">
        <f>IF(D121&gt;פרמטרים!B19,פרמטרים!E18+(עסק!D121-פרמטרים!B19)*פרמטרים!D19,
IF(D121&gt;פרמטרים!B18,פרמטרים!E17+(עסק!D121-פרמטרים!B18)*פרמטרים!D18,
עסק!D121*פרמטרים!D17))</f>
        <v>0</v>
      </c>
      <c r="E122" s="251">
        <f>IF(E121&gt;פרמטרים!B19,פרמטרים!E18+(עסק!E121-פרמטרים!B19)*פרמטרים!D19,
IF(E121&gt;פרמטרים!B18,פרמטרים!E17+(עסק!E121-פרמטרים!B18)*פרמטרים!D18,
עסק!E121*פרמטרים!D17))</f>
        <v>0</v>
      </c>
    </row>
    <row r="123" spans="2:5" ht="14.65" thickBot="1" x14ac:dyDescent="0.5">
      <c r="B123" s="343" t="s">
        <v>212</v>
      </c>
      <c r="C123" s="344"/>
      <c r="D123" s="252">
        <f>D79*פרמטרים!H3</f>
        <v>0</v>
      </c>
      <c r="E123" s="252">
        <f>E79*פרמטרים!H3</f>
        <v>0</v>
      </c>
    </row>
    <row r="124" spans="2:5" ht="14.65" thickBot="1" x14ac:dyDescent="0.5">
      <c r="B124" s="320" t="s">
        <v>202</v>
      </c>
      <c r="C124" s="321"/>
      <c r="D124" s="199">
        <f>IF(D122+D120+D123&lt;=פרמטרים!H24*פרמטרים!H23,0,D122+D120+D123-פרמטרים!H24*פרמטרים!H23)</f>
        <v>0</v>
      </c>
      <c r="E124" s="199">
        <f>IF(E122+E120+E123&lt;=פרמטרים!H24*פרמטרים!H23,0,E122+E120+E123-פרמטרים!H24*פרמטרים!H23)</f>
        <v>0</v>
      </c>
    </row>
    <row r="125" spans="2:5" ht="14.65" thickBot="1" x14ac:dyDescent="0.5"/>
    <row r="126" spans="2:5" ht="15.4" customHeight="1" thickBot="1" x14ac:dyDescent="0.5">
      <c r="B126" s="282" t="s">
        <v>213</v>
      </c>
      <c r="C126" s="283"/>
      <c r="D126" s="283"/>
      <c r="E126" s="295"/>
    </row>
    <row r="127" spans="2:5" ht="14.65" thickBot="1" x14ac:dyDescent="0.5">
      <c r="B127" s="322"/>
      <c r="C127" s="323"/>
      <c r="D127" s="59" t="s">
        <v>55</v>
      </c>
      <c r="E127" s="59" t="s">
        <v>56</v>
      </c>
    </row>
    <row r="128" spans="2:5" ht="14.65" thickBot="1" x14ac:dyDescent="0.5">
      <c r="B128" s="332" t="s">
        <v>172</v>
      </c>
      <c r="C128" s="339"/>
      <c r="D128" s="255">
        <f>D95+D13-D106</f>
        <v>0</v>
      </c>
      <c r="E128" s="254">
        <f>E95+E13-E106</f>
        <v>0</v>
      </c>
    </row>
    <row r="129" spans="2:5" ht="14.65" thickBot="1" x14ac:dyDescent="0.5">
      <c r="B129" s="334" t="s">
        <v>173</v>
      </c>
      <c r="C129" s="340"/>
      <c r="D129" s="256">
        <f>D96+D13-D115</f>
        <v>0</v>
      </c>
      <c r="E129" s="242">
        <f>E96+E13-E115</f>
        <v>0</v>
      </c>
    </row>
    <row r="130" spans="2:5" ht="14.65" thickBot="1" x14ac:dyDescent="0.5">
      <c r="B130" s="336" t="s">
        <v>174</v>
      </c>
      <c r="C130" s="341"/>
      <c r="D130" s="257">
        <f>D97+D13-D124</f>
        <v>0</v>
      </c>
      <c r="E130" s="243">
        <f>E97+E13-E124</f>
        <v>0</v>
      </c>
    </row>
  </sheetData>
  <mergeCells count="63">
    <mergeCell ref="B103:C103"/>
    <mergeCell ref="B112:C112"/>
    <mergeCell ref="B113:C113"/>
    <mergeCell ref="B126:E126"/>
    <mergeCell ref="B104:C104"/>
    <mergeCell ref="B106:C106"/>
    <mergeCell ref="B123:C123"/>
    <mergeCell ref="B108:E108"/>
    <mergeCell ref="B109:C109"/>
    <mergeCell ref="B110:C110"/>
    <mergeCell ref="B111:C111"/>
    <mergeCell ref="B115:C115"/>
    <mergeCell ref="B120:C120"/>
    <mergeCell ref="B121:C121"/>
    <mergeCell ref="B105:C105"/>
    <mergeCell ref="B114:C114"/>
    <mergeCell ref="B127:C127"/>
    <mergeCell ref="B128:C128"/>
    <mergeCell ref="B129:C129"/>
    <mergeCell ref="B130:C130"/>
    <mergeCell ref="B117:E117"/>
    <mergeCell ref="B118:C118"/>
    <mergeCell ref="B119:C119"/>
    <mergeCell ref="B124:C124"/>
    <mergeCell ref="B122:C122"/>
    <mergeCell ref="B95:C95"/>
    <mergeCell ref="B96:C96"/>
    <mergeCell ref="B97:C97"/>
    <mergeCell ref="B99:E99"/>
    <mergeCell ref="B102:C102"/>
    <mergeCell ref="B100:C100"/>
    <mergeCell ref="B101:C101"/>
    <mergeCell ref="B90:C90"/>
    <mergeCell ref="B91:C91"/>
    <mergeCell ref="B93:E93"/>
    <mergeCell ref="B94:C94"/>
    <mergeCell ref="B84:E84"/>
    <mergeCell ref="B85:C85"/>
    <mergeCell ref="B86:C86"/>
    <mergeCell ref="B87:C87"/>
    <mergeCell ref="B88:C88"/>
    <mergeCell ref="B89:C89"/>
    <mergeCell ref="B82:C82"/>
    <mergeCell ref="B60:E60"/>
    <mergeCell ref="B62:B66"/>
    <mergeCell ref="B49:C49"/>
    <mergeCell ref="B51:E51"/>
    <mergeCell ref="B53:B58"/>
    <mergeCell ref="B67:C67"/>
    <mergeCell ref="B69:E69"/>
    <mergeCell ref="B71:B76"/>
    <mergeCell ref="B77:C77"/>
    <mergeCell ref="B78:B80"/>
    <mergeCell ref="B29:B35"/>
    <mergeCell ref="B36:B43"/>
    <mergeCell ref="B44:B45"/>
    <mergeCell ref="B13:B16"/>
    <mergeCell ref="B46:B48"/>
    <mergeCell ref="B4:B8"/>
    <mergeCell ref="B2:E2"/>
    <mergeCell ref="B9:B12"/>
    <mergeCell ref="B17:B24"/>
    <mergeCell ref="B25:B28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4DD27-BE96-4075-B41D-5898CEC1D7F8}">
  <dimension ref="B1:H33"/>
  <sheetViews>
    <sheetView rightToLeft="1" topLeftCell="A9" workbookViewId="0">
      <selection activeCell="G38" sqref="G38"/>
    </sheetView>
  </sheetViews>
  <sheetFormatPr defaultRowHeight="14.25" x14ac:dyDescent="0.45"/>
  <cols>
    <col min="2" max="2" width="15.33203125" bestFit="1" customWidth="1"/>
    <col min="3" max="3" width="18.53125" bestFit="1" customWidth="1"/>
    <col min="4" max="4" width="9.73046875" bestFit="1" customWidth="1"/>
    <col min="6" max="6" width="15.33203125" bestFit="1" customWidth="1"/>
    <col min="7" max="7" width="18.53125" bestFit="1" customWidth="1"/>
    <col min="8" max="8" width="9.73046875" bestFit="1" customWidth="1"/>
  </cols>
  <sheetData>
    <row r="1" spans="2:8" ht="14.65" thickBot="1" x14ac:dyDescent="0.5"/>
    <row r="2" spans="2:8" ht="14.65" thickBot="1" x14ac:dyDescent="0.5">
      <c r="B2" s="351" t="s">
        <v>156</v>
      </c>
      <c r="C2" s="352"/>
      <c r="D2" s="353"/>
      <c r="E2" s="2"/>
      <c r="F2" s="351" t="s">
        <v>157</v>
      </c>
      <c r="G2" s="352"/>
      <c r="H2" s="353"/>
    </row>
    <row r="3" spans="2:8" ht="14.65" thickBot="1" x14ac:dyDescent="0.5">
      <c r="B3" s="114" t="s">
        <v>32</v>
      </c>
      <c r="C3" s="115" t="s">
        <v>33</v>
      </c>
      <c r="D3" s="116" t="s">
        <v>133</v>
      </c>
      <c r="E3" s="2"/>
      <c r="F3" s="126" t="s">
        <v>32</v>
      </c>
      <c r="G3" s="127" t="s">
        <v>33</v>
      </c>
      <c r="H3" s="128" t="s">
        <v>133</v>
      </c>
    </row>
    <row r="4" spans="2:8" x14ac:dyDescent="0.45">
      <c r="B4" s="368" t="s">
        <v>130</v>
      </c>
      <c r="C4" s="63" t="s">
        <v>131</v>
      </c>
      <c r="D4" s="117"/>
      <c r="E4" s="2"/>
      <c r="F4" s="354" t="s">
        <v>130</v>
      </c>
      <c r="G4" s="65" t="s">
        <v>131</v>
      </c>
      <c r="H4" s="129"/>
    </row>
    <row r="5" spans="2:8" x14ac:dyDescent="0.45">
      <c r="B5" s="369"/>
      <c r="C5" s="79" t="s">
        <v>127</v>
      </c>
      <c r="D5" s="118"/>
      <c r="E5" s="2"/>
      <c r="F5" s="355"/>
      <c r="G5" s="82" t="s">
        <v>127</v>
      </c>
      <c r="H5" s="130"/>
    </row>
    <row r="6" spans="2:8" x14ac:dyDescent="0.45">
      <c r="B6" s="369"/>
      <c r="C6" s="79" t="s">
        <v>132</v>
      </c>
      <c r="D6" s="119"/>
      <c r="E6" s="2"/>
      <c r="F6" s="355"/>
      <c r="G6" s="82" t="s">
        <v>132</v>
      </c>
      <c r="H6" s="131"/>
    </row>
    <row r="7" spans="2:8" x14ac:dyDescent="0.45">
      <c r="B7" s="369"/>
      <c r="C7" s="79" t="s">
        <v>137</v>
      </c>
      <c r="D7" s="118"/>
      <c r="E7" s="2"/>
      <c r="F7" s="355"/>
      <c r="G7" s="82" t="s">
        <v>137</v>
      </c>
      <c r="H7" s="130"/>
    </row>
    <row r="8" spans="2:8" x14ac:dyDescent="0.45">
      <c r="B8" s="369"/>
      <c r="C8" s="79" t="s">
        <v>128</v>
      </c>
      <c r="D8" s="118"/>
      <c r="E8" s="2"/>
      <c r="F8" s="355"/>
      <c r="G8" s="82" t="s">
        <v>128</v>
      </c>
      <c r="H8" s="130"/>
    </row>
    <row r="9" spans="2:8" ht="14.65" thickBot="1" x14ac:dyDescent="0.5">
      <c r="B9" s="369"/>
      <c r="C9" s="80" t="s">
        <v>129</v>
      </c>
      <c r="D9" s="120"/>
      <c r="E9" s="2"/>
      <c r="F9" s="355"/>
      <c r="G9" s="108" t="s">
        <v>129</v>
      </c>
      <c r="H9" s="132"/>
    </row>
    <row r="10" spans="2:8" ht="14.65" thickBot="1" x14ac:dyDescent="0.5">
      <c r="B10" s="360" t="s">
        <v>154</v>
      </c>
      <c r="C10" s="361"/>
      <c r="D10" s="121">
        <f>SUM(D4:D5,D7:D9)</f>
        <v>0</v>
      </c>
      <c r="E10" s="2"/>
      <c r="F10" s="362" t="s">
        <v>154</v>
      </c>
      <c r="G10" s="363"/>
      <c r="H10" s="133">
        <f>SUM(H4:H5,H7:H9)</f>
        <v>0</v>
      </c>
    </row>
    <row r="11" spans="2:8" ht="14.65" thickBot="1" x14ac:dyDescent="0.5">
      <c r="B11" s="122" t="s">
        <v>135</v>
      </c>
      <c r="C11" s="123" t="s">
        <v>136</v>
      </c>
      <c r="D11" s="121"/>
      <c r="E11" s="2"/>
      <c r="F11" s="7" t="s">
        <v>135</v>
      </c>
      <c r="G11" s="134" t="s">
        <v>136</v>
      </c>
      <c r="H11" s="133"/>
    </row>
    <row r="12" spans="2:8" ht="14.65" thickBot="1" x14ac:dyDescent="0.5">
      <c r="B12" s="89"/>
      <c r="D12" s="2"/>
      <c r="E12" s="2"/>
    </row>
    <row r="13" spans="2:8" ht="14.65" thickBot="1" x14ac:dyDescent="0.5">
      <c r="B13" s="351" t="s">
        <v>158</v>
      </c>
      <c r="C13" s="352"/>
      <c r="D13" s="353"/>
      <c r="E13" s="2"/>
      <c r="F13" s="351" t="s">
        <v>159</v>
      </c>
      <c r="G13" s="352"/>
      <c r="H13" s="353"/>
    </row>
    <row r="14" spans="2:8" ht="14.65" thickBot="1" x14ac:dyDescent="0.5">
      <c r="B14" s="137" t="s">
        <v>32</v>
      </c>
      <c r="C14" s="138" t="s">
        <v>33</v>
      </c>
      <c r="D14" s="139" t="s">
        <v>133</v>
      </c>
      <c r="E14" s="2"/>
      <c r="F14" s="149" t="s">
        <v>32</v>
      </c>
      <c r="G14" s="150" t="s">
        <v>33</v>
      </c>
      <c r="H14" s="151" t="s">
        <v>133</v>
      </c>
    </row>
    <row r="15" spans="2:8" x14ac:dyDescent="0.45">
      <c r="B15" s="370" t="s">
        <v>130</v>
      </c>
      <c r="C15" s="94" t="s">
        <v>131</v>
      </c>
      <c r="D15" s="140"/>
      <c r="E15" s="2"/>
      <c r="F15" s="356" t="s">
        <v>130</v>
      </c>
      <c r="G15" s="67" t="s">
        <v>131</v>
      </c>
      <c r="H15" s="152"/>
    </row>
    <row r="16" spans="2:8" x14ac:dyDescent="0.45">
      <c r="B16" s="371"/>
      <c r="C16" s="95" t="s">
        <v>127</v>
      </c>
      <c r="D16" s="141"/>
      <c r="E16" s="2"/>
      <c r="F16" s="357"/>
      <c r="G16" s="97" t="s">
        <v>127</v>
      </c>
      <c r="H16" s="153"/>
    </row>
    <row r="17" spans="2:8" x14ac:dyDescent="0.45">
      <c r="B17" s="371"/>
      <c r="C17" s="95" t="s">
        <v>132</v>
      </c>
      <c r="D17" s="142"/>
      <c r="E17" s="2"/>
      <c r="F17" s="357"/>
      <c r="G17" s="97" t="s">
        <v>132</v>
      </c>
      <c r="H17" s="154"/>
    </row>
    <row r="18" spans="2:8" x14ac:dyDescent="0.45">
      <c r="B18" s="371"/>
      <c r="C18" s="95" t="s">
        <v>137</v>
      </c>
      <c r="D18" s="141"/>
      <c r="E18" s="2"/>
      <c r="F18" s="357"/>
      <c r="G18" s="97" t="s">
        <v>137</v>
      </c>
      <c r="H18" s="153"/>
    </row>
    <row r="19" spans="2:8" x14ac:dyDescent="0.45">
      <c r="B19" s="371"/>
      <c r="C19" s="95" t="s">
        <v>128</v>
      </c>
      <c r="D19" s="141"/>
      <c r="E19" s="2"/>
      <c r="F19" s="357"/>
      <c r="G19" s="97" t="s">
        <v>128</v>
      </c>
      <c r="H19" s="153"/>
    </row>
    <row r="20" spans="2:8" ht="14.65" thickBot="1" x14ac:dyDescent="0.5">
      <c r="B20" s="371"/>
      <c r="C20" s="143" t="s">
        <v>129</v>
      </c>
      <c r="D20" s="144"/>
      <c r="E20" s="2"/>
      <c r="F20" s="357"/>
      <c r="G20" s="102" t="s">
        <v>129</v>
      </c>
      <c r="H20" s="155"/>
    </row>
    <row r="21" spans="2:8" ht="14.65" thickBot="1" x14ac:dyDescent="0.5">
      <c r="B21" s="364" t="s">
        <v>154</v>
      </c>
      <c r="C21" s="365"/>
      <c r="D21" s="145">
        <f>SUM(D15:D16,D18:D20)</f>
        <v>0</v>
      </c>
      <c r="E21" s="2"/>
      <c r="F21" s="366" t="s">
        <v>154</v>
      </c>
      <c r="G21" s="367"/>
      <c r="H21" s="156">
        <f>SUM(H15:H16,H18:H20)</f>
        <v>0</v>
      </c>
    </row>
    <row r="22" spans="2:8" ht="14.65" thickBot="1" x14ac:dyDescent="0.5">
      <c r="B22" s="75" t="s">
        <v>135</v>
      </c>
      <c r="C22" s="146" t="s">
        <v>136</v>
      </c>
      <c r="D22" s="145"/>
      <c r="E22" s="2"/>
      <c r="F22" s="69" t="s">
        <v>135</v>
      </c>
      <c r="G22" s="157" t="s">
        <v>136</v>
      </c>
      <c r="H22" s="156"/>
    </row>
    <row r="23" spans="2:8" ht="14.65" thickBot="1" x14ac:dyDescent="0.5">
      <c r="B23" s="89"/>
      <c r="D23" s="2"/>
      <c r="E23" s="2"/>
    </row>
    <row r="24" spans="2:8" ht="14.65" thickBot="1" x14ac:dyDescent="0.5">
      <c r="B24" s="351" t="s">
        <v>160</v>
      </c>
      <c r="C24" s="352"/>
      <c r="D24" s="353"/>
      <c r="E24" s="2"/>
      <c r="F24" s="351" t="s">
        <v>161</v>
      </c>
      <c r="G24" s="352"/>
      <c r="H24" s="353"/>
    </row>
    <row r="25" spans="2:8" ht="14.65" thickBot="1" x14ac:dyDescent="0.5">
      <c r="B25" s="160" t="s">
        <v>32</v>
      </c>
      <c r="C25" s="161" t="s">
        <v>33</v>
      </c>
      <c r="D25" s="162" t="s">
        <v>133</v>
      </c>
      <c r="E25" s="2"/>
      <c r="F25" s="173" t="s">
        <v>32</v>
      </c>
      <c r="G25" s="174" t="s">
        <v>33</v>
      </c>
      <c r="H25" s="175" t="s">
        <v>133</v>
      </c>
    </row>
    <row r="26" spans="2:8" x14ac:dyDescent="0.45">
      <c r="B26" s="349" t="s">
        <v>130</v>
      </c>
      <c r="C26" s="98" t="s">
        <v>131</v>
      </c>
      <c r="D26" s="163"/>
      <c r="E26" s="2"/>
      <c r="F26" s="358" t="s">
        <v>130</v>
      </c>
      <c r="G26" s="176" t="s">
        <v>131</v>
      </c>
      <c r="H26" s="177"/>
    </row>
    <row r="27" spans="2:8" x14ac:dyDescent="0.45">
      <c r="B27" s="350"/>
      <c r="C27" s="99" t="s">
        <v>127</v>
      </c>
      <c r="D27" s="164"/>
      <c r="E27" s="2"/>
      <c r="F27" s="359"/>
      <c r="G27" s="178" t="s">
        <v>127</v>
      </c>
      <c r="H27" s="179"/>
    </row>
    <row r="28" spans="2:8" x14ac:dyDescent="0.45">
      <c r="B28" s="350"/>
      <c r="C28" s="99" t="s">
        <v>132</v>
      </c>
      <c r="D28" s="165"/>
      <c r="E28" s="2"/>
      <c r="F28" s="359"/>
      <c r="G28" s="178" t="s">
        <v>132</v>
      </c>
      <c r="H28" s="180"/>
    </row>
    <row r="29" spans="2:8" x14ac:dyDescent="0.45">
      <c r="B29" s="350"/>
      <c r="C29" s="99" t="s">
        <v>137</v>
      </c>
      <c r="D29" s="164"/>
      <c r="E29" s="2"/>
      <c r="F29" s="359"/>
      <c r="G29" s="178" t="s">
        <v>137</v>
      </c>
      <c r="H29" s="179"/>
    </row>
    <row r="30" spans="2:8" x14ac:dyDescent="0.45">
      <c r="B30" s="350"/>
      <c r="C30" s="99" t="s">
        <v>128</v>
      </c>
      <c r="D30" s="164"/>
      <c r="E30" s="2"/>
      <c r="F30" s="359"/>
      <c r="G30" s="178" t="s">
        <v>128</v>
      </c>
      <c r="H30" s="179"/>
    </row>
    <row r="31" spans="2:8" ht="14.65" thickBot="1" x14ac:dyDescent="0.5">
      <c r="B31" s="350"/>
      <c r="C31" s="166" t="s">
        <v>129</v>
      </c>
      <c r="D31" s="167"/>
      <c r="E31" s="2"/>
      <c r="F31" s="359"/>
      <c r="G31" s="181" t="s">
        <v>129</v>
      </c>
      <c r="H31" s="182"/>
    </row>
    <row r="32" spans="2:8" ht="14.65" thickBot="1" x14ac:dyDescent="0.5">
      <c r="B32" s="345" t="s">
        <v>154</v>
      </c>
      <c r="C32" s="346"/>
      <c r="D32" s="168">
        <f>SUM(D26:D27,D29:D31)</f>
        <v>0</v>
      </c>
      <c r="E32" s="2"/>
      <c r="F32" s="347" t="s">
        <v>154</v>
      </c>
      <c r="G32" s="348"/>
      <c r="H32" s="183">
        <f>SUM(H26:H27,H29:H31)</f>
        <v>0</v>
      </c>
    </row>
    <row r="33" spans="2:8" ht="14.65" thickBot="1" x14ac:dyDescent="0.5">
      <c r="B33" s="169" t="s">
        <v>135</v>
      </c>
      <c r="C33" s="170" t="s">
        <v>136</v>
      </c>
      <c r="D33" s="168"/>
      <c r="E33" s="2"/>
      <c r="F33" s="184" t="s">
        <v>135</v>
      </c>
      <c r="G33" s="185" t="s">
        <v>136</v>
      </c>
      <c r="H33" s="183"/>
    </row>
  </sheetData>
  <mergeCells count="18">
    <mergeCell ref="B15:B20"/>
    <mergeCell ref="B24:D24"/>
    <mergeCell ref="B32:C32"/>
    <mergeCell ref="F32:G32"/>
    <mergeCell ref="B26:B31"/>
    <mergeCell ref="F2:H2"/>
    <mergeCell ref="F4:F9"/>
    <mergeCell ref="F13:H13"/>
    <mergeCell ref="F15:F20"/>
    <mergeCell ref="F24:H24"/>
    <mergeCell ref="F26:F31"/>
    <mergeCell ref="B10:C10"/>
    <mergeCell ref="F10:G10"/>
    <mergeCell ref="B21:C21"/>
    <mergeCell ref="F21:G21"/>
    <mergeCell ref="B4:B9"/>
    <mergeCell ref="B2:D2"/>
    <mergeCell ref="B13:D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E3A93-219D-4D1D-B2C9-BFDF9721F412}">
  <dimension ref="B2:H29"/>
  <sheetViews>
    <sheetView rightToLeft="1" workbookViewId="0">
      <selection activeCell="K4" sqref="K4"/>
    </sheetView>
  </sheetViews>
  <sheetFormatPr defaultRowHeight="14.25" x14ac:dyDescent="0.45"/>
  <cols>
    <col min="3" max="3" width="9.06640625" style="1"/>
    <col min="5" max="5" width="10.59765625" style="1" bestFit="1" customWidth="1"/>
    <col min="7" max="7" width="22.06640625" bestFit="1" customWidth="1"/>
    <col min="8" max="8" width="19.53125" style="1" bestFit="1" customWidth="1"/>
  </cols>
  <sheetData>
    <row r="2" spans="2:8" ht="14.65" thickBot="1" x14ac:dyDescent="0.5"/>
    <row r="3" spans="2:8" ht="14.65" thickBot="1" x14ac:dyDescent="0.5">
      <c r="B3" s="203" t="s">
        <v>170</v>
      </c>
      <c r="C3" s="204">
        <v>0.23</v>
      </c>
      <c r="G3" s="240" t="s">
        <v>203</v>
      </c>
      <c r="H3" s="241">
        <v>0.3</v>
      </c>
    </row>
    <row r="4" spans="2:8" ht="14.65" thickBot="1" x14ac:dyDescent="0.5">
      <c r="B4" s="205" t="s">
        <v>171</v>
      </c>
      <c r="C4" s="206">
        <v>0.25</v>
      </c>
    </row>
    <row r="5" spans="2:8" ht="14.65" thickBot="1" x14ac:dyDescent="0.5"/>
    <row r="6" spans="2:8" ht="14.65" thickBot="1" x14ac:dyDescent="0.5">
      <c r="B6" s="322" t="s">
        <v>178</v>
      </c>
      <c r="C6" s="323"/>
      <c r="D6" s="323"/>
      <c r="E6" s="375"/>
      <c r="G6" s="324" t="s">
        <v>187</v>
      </c>
      <c r="H6" s="342"/>
    </row>
    <row r="7" spans="2:8" ht="14.65" thickBot="1" x14ac:dyDescent="0.5">
      <c r="B7" s="8" t="s">
        <v>175</v>
      </c>
      <c r="C7" s="224" t="s">
        <v>176</v>
      </c>
      <c r="D7" s="5" t="s">
        <v>177</v>
      </c>
      <c r="E7" s="93" t="s">
        <v>186</v>
      </c>
      <c r="G7" s="209" t="s">
        <v>180</v>
      </c>
      <c r="H7" s="219" t="s">
        <v>181</v>
      </c>
    </row>
    <row r="8" spans="2:8" x14ac:dyDescent="0.45">
      <c r="B8" s="210">
        <v>0</v>
      </c>
      <c r="C8" s="211">
        <v>6790</v>
      </c>
      <c r="D8" s="226">
        <v>0.1</v>
      </c>
      <c r="E8" s="245">
        <f>C8*D8</f>
        <v>679</v>
      </c>
      <c r="G8" s="208" t="s">
        <v>182</v>
      </c>
      <c r="H8" s="220">
        <v>8.3299999999999999E-2</v>
      </c>
    </row>
    <row r="9" spans="2:8" x14ac:dyDescent="0.45">
      <c r="B9" s="212">
        <v>6791</v>
      </c>
      <c r="C9" s="213">
        <v>9730</v>
      </c>
      <c r="D9" s="202">
        <v>0.14000000000000001</v>
      </c>
      <c r="E9" s="246">
        <f t="shared" ref="E9:E12" si="0">C9*D9</f>
        <v>1362.2</v>
      </c>
      <c r="G9" s="207" t="s">
        <v>183</v>
      </c>
      <c r="H9" s="221">
        <v>0.05</v>
      </c>
    </row>
    <row r="10" spans="2:8" x14ac:dyDescent="0.45">
      <c r="B10" s="212">
        <v>9731</v>
      </c>
      <c r="C10" s="213">
        <v>15620</v>
      </c>
      <c r="D10" s="202">
        <v>0.2</v>
      </c>
      <c r="E10" s="246">
        <f t="shared" si="0"/>
        <v>3124</v>
      </c>
      <c r="G10" s="207" t="s">
        <v>184</v>
      </c>
      <c r="H10" s="221">
        <v>2.5000000000000001E-2</v>
      </c>
    </row>
    <row r="11" spans="2:8" ht="14.65" thickBot="1" x14ac:dyDescent="0.5">
      <c r="B11" s="212">
        <v>15621</v>
      </c>
      <c r="C11" s="213">
        <v>21710</v>
      </c>
      <c r="D11" s="202">
        <v>0.31</v>
      </c>
      <c r="E11" s="246">
        <f t="shared" si="0"/>
        <v>6730.1</v>
      </c>
      <c r="G11" s="205" t="s">
        <v>185</v>
      </c>
      <c r="H11" s="222">
        <v>7.4999999999999997E-2</v>
      </c>
    </row>
    <row r="12" spans="2:8" ht="14.65" thickBot="1" x14ac:dyDescent="0.5">
      <c r="B12" s="212">
        <v>21711</v>
      </c>
      <c r="C12" s="213">
        <v>45180</v>
      </c>
      <c r="D12" s="202">
        <v>0.35</v>
      </c>
      <c r="E12" s="246">
        <f t="shared" si="0"/>
        <v>15812.999999999998</v>
      </c>
      <c r="G12" s="232" t="s">
        <v>188</v>
      </c>
      <c r="H12" s="233">
        <v>15712</v>
      </c>
    </row>
    <row r="13" spans="2:8" ht="14.65" thickBot="1" x14ac:dyDescent="0.5">
      <c r="B13" s="214">
        <v>45181</v>
      </c>
      <c r="C13" s="215"/>
      <c r="D13" s="225">
        <v>0.47</v>
      </c>
      <c r="E13" s="247"/>
    </row>
    <row r="14" spans="2:8" ht="14.65" thickBot="1" x14ac:dyDescent="0.5"/>
    <row r="15" spans="2:8" ht="14.65" thickBot="1" x14ac:dyDescent="0.5">
      <c r="B15" s="372" t="s">
        <v>179</v>
      </c>
      <c r="C15" s="373"/>
      <c r="D15" s="373"/>
      <c r="E15" s="374"/>
      <c r="G15" s="376" t="s">
        <v>189</v>
      </c>
      <c r="H15" s="377"/>
    </row>
    <row r="16" spans="2:8" ht="14.65" thickBot="1" x14ac:dyDescent="0.5">
      <c r="B16" s="58" t="s">
        <v>175</v>
      </c>
      <c r="C16" s="227" t="s">
        <v>176</v>
      </c>
      <c r="D16" s="228" t="s">
        <v>177</v>
      </c>
      <c r="E16" s="248" t="s">
        <v>186</v>
      </c>
      <c r="G16" s="223" t="s">
        <v>197</v>
      </c>
      <c r="H16" s="236" t="s">
        <v>190</v>
      </c>
    </row>
    <row r="17" spans="2:8" ht="14.65" thickBot="1" x14ac:dyDescent="0.5">
      <c r="B17" s="217">
        <v>0</v>
      </c>
      <c r="C17" s="218">
        <v>21710</v>
      </c>
      <c r="D17" s="229">
        <v>0.31</v>
      </c>
      <c r="E17" s="244">
        <f>D17*C17</f>
        <v>6730.1</v>
      </c>
      <c r="G17" s="234">
        <v>12776</v>
      </c>
      <c r="H17" s="235">
        <v>4.4999999999999998E-2</v>
      </c>
    </row>
    <row r="18" spans="2:8" ht="14.65" thickBot="1" x14ac:dyDescent="0.5">
      <c r="B18" s="212">
        <v>21711</v>
      </c>
      <c r="C18" s="213">
        <v>45180</v>
      </c>
      <c r="D18" s="202">
        <v>0.35</v>
      </c>
      <c r="E18" s="249">
        <f>D18*C18</f>
        <v>15812.999999999998</v>
      </c>
    </row>
    <row r="19" spans="2:8" ht="14.65" thickBot="1" x14ac:dyDescent="0.5">
      <c r="B19" s="214">
        <v>45181</v>
      </c>
      <c r="C19" s="215"/>
      <c r="D19" s="225">
        <v>0.47</v>
      </c>
      <c r="E19" s="216"/>
      <c r="G19" s="376" t="s">
        <v>196</v>
      </c>
      <c r="H19" s="377"/>
    </row>
    <row r="20" spans="2:8" ht="14.65" thickBot="1" x14ac:dyDescent="0.5">
      <c r="G20" s="223" t="s">
        <v>197</v>
      </c>
      <c r="H20" s="236" t="s">
        <v>190</v>
      </c>
    </row>
    <row r="21" spans="2:8" ht="14.65" thickBot="1" x14ac:dyDescent="0.5">
      <c r="B21" s="372" t="s">
        <v>198</v>
      </c>
      <c r="C21" s="373"/>
      <c r="D21" s="373"/>
      <c r="E21" s="374"/>
      <c r="G21" s="234">
        <v>10440</v>
      </c>
      <c r="H21" s="235">
        <v>0.05</v>
      </c>
    </row>
    <row r="22" spans="2:8" ht="14.65" thickBot="1" x14ac:dyDescent="0.5">
      <c r="B22" s="58" t="s">
        <v>175</v>
      </c>
      <c r="C22" s="227" t="s">
        <v>176</v>
      </c>
      <c r="D22" s="228" t="s">
        <v>177</v>
      </c>
      <c r="E22" s="248" t="s">
        <v>186</v>
      </c>
    </row>
    <row r="23" spans="2:8" x14ac:dyDescent="0.45">
      <c r="B23" s="217">
        <v>0</v>
      </c>
      <c r="C23" s="218">
        <v>7122</v>
      </c>
      <c r="D23" s="230">
        <v>3.5499999999999997E-2</v>
      </c>
      <c r="E23" s="244">
        <f>C23*D23</f>
        <v>252.83099999999999</v>
      </c>
      <c r="G23" s="203" t="s">
        <v>210</v>
      </c>
      <c r="H23" s="244">
        <v>235</v>
      </c>
    </row>
    <row r="24" spans="2:8" ht="14.65" thickBot="1" x14ac:dyDescent="0.5">
      <c r="B24" s="214">
        <v>7123</v>
      </c>
      <c r="C24" s="215">
        <v>47465</v>
      </c>
      <c r="D24" s="231">
        <v>7.5999999999999998E-2</v>
      </c>
      <c r="E24" s="250">
        <f>C24*D24</f>
        <v>3607.3399999999997</v>
      </c>
      <c r="G24" s="205" t="s">
        <v>211</v>
      </c>
      <c r="H24" s="216">
        <v>2.25</v>
      </c>
    </row>
    <row r="25" spans="2:8" ht="14.65" thickBot="1" x14ac:dyDescent="0.5"/>
    <row r="26" spans="2:8" ht="14.65" thickBot="1" x14ac:dyDescent="0.5">
      <c r="B26" s="372" t="s">
        <v>199</v>
      </c>
      <c r="C26" s="373"/>
      <c r="D26" s="373"/>
      <c r="E26" s="374"/>
    </row>
    <row r="27" spans="2:8" ht="14.65" thickBot="1" x14ac:dyDescent="0.5">
      <c r="B27" s="58" t="s">
        <v>175</v>
      </c>
      <c r="C27" s="227" t="s">
        <v>176</v>
      </c>
      <c r="D27" s="228" t="s">
        <v>177</v>
      </c>
      <c r="E27" s="248" t="s">
        <v>186</v>
      </c>
    </row>
    <row r="28" spans="2:8" x14ac:dyDescent="0.45">
      <c r="B28" s="217">
        <v>0</v>
      </c>
      <c r="C28" s="218">
        <v>7122</v>
      </c>
      <c r="D28" s="230">
        <v>5.9700000000000003E-2</v>
      </c>
      <c r="E28" s="244">
        <f>C28*D28</f>
        <v>425.18340000000001</v>
      </c>
    </row>
    <row r="29" spans="2:8" ht="14.65" thickBot="1" x14ac:dyDescent="0.5">
      <c r="B29" s="214">
        <v>7123</v>
      </c>
      <c r="C29" s="215">
        <v>47465</v>
      </c>
      <c r="D29" s="231">
        <v>0.17829999999999999</v>
      </c>
      <c r="E29" s="250">
        <f>C29*D29</f>
        <v>8463.0095000000001</v>
      </c>
    </row>
  </sheetData>
  <mergeCells count="7">
    <mergeCell ref="B26:E26"/>
    <mergeCell ref="G6:H6"/>
    <mergeCell ref="B6:E6"/>
    <mergeCell ref="B15:E15"/>
    <mergeCell ref="B21:E21"/>
    <mergeCell ref="G15:H15"/>
    <mergeCell ref="G19:H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בית</vt:lpstr>
      <vt:lpstr>עסק</vt:lpstr>
      <vt:lpstr>מוצרים</vt:lpstr>
      <vt:lpstr>פרמטרים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Avinoam Kaminski</dc:creator>
  <cp:lastModifiedBy>Avinoam Kaminski</cp:lastModifiedBy>
  <dcterms:created xsi:type="dcterms:W3CDTF">2023-11-02T07:01:58Z</dcterms:created>
  <dcterms:modified xsi:type="dcterms:W3CDTF">2023-11-05T07:25:59Z</dcterms:modified>
</cp:coreProperties>
</file>